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ww\VO\"/>
    </mc:Choice>
  </mc:AlternateContent>
  <bookViews>
    <workbookView xWindow="1512" yWindow="1512" windowWidth="21600" windowHeight="13080" activeTab="2"/>
  </bookViews>
  <sheets>
    <sheet name="Rekapitulácia stavby" sheetId="1" r:id="rId1"/>
    <sheet name="8 -dom ľud.tradícií_prístavba" sheetId="2" r:id="rId2"/>
    <sheet name="Odstránenie stavby " sheetId="3" r:id="rId3"/>
  </sheets>
  <definedNames>
    <definedName name="_xlnm._FilterDatabase" localSheetId="1" hidden="1">'8 -dom ľud.tradícií_prístavba'!$C$127:$K$223</definedName>
    <definedName name="_xlnm.Print_Titles" localSheetId="1">'8 -dom ľud.tradícií_prístavba'!$127:$127</definedName>
    <definedName name="_xlnm.Print_Titles" localSheetId="2">'Odstránenie stavby '!$1:$12</definedName>
    <definedName name="_xlnm.Print_Titles" localSheetId="0">'Rekapitulácia stavby'!$92:$92</definedName>
    <definedName name="_xlnm.Print_Area" localSheetId="1">'8 -dom ľud.tradícií_prístavba'!$C$4:$J$76,'8 -dom ľud.tradícií_prístavba'!$C$82:$J$111,'8 -dom ľud.tradícií_prístavba'!$C$117:$J$223</definedName>
    <definedName name="_xlnm.Print_Area" localSheetId="0">'Rekapitulácia stavby'!$D$4:$AO$76,'Rekapitulácia stavby'!$C$82:$AQ$96</definedName>
  </definedNames>
  <calcPr calcId="18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G38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 s="1"/>
  <c r="G18" i="3"/>
  <c r="G17" i="3"/>
  <c r="G16" i="3"/>
  <c r="G15" i="3"/>
  <c r="G14" i="3" s="1"/>
  <c r="G13" i="3" s="1"/>
  <c r="G39" i="3" s="1"/>
  <c r="J35" i="2"/>
  <c r="J34" i="2"/>
  <c r="AY95" i="1" s="1"/>
  <c r="J33" i="2"/>
  <c r="AX95" i="1" s="1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T221" i="2" s="1"/>
  <c r="R222" i="2"/>
  <c r="P222" i="2"/>
  <c r="P221" i="2" s="1"/>
  <c r="BI220" i="2"/>
  <c r="BH220" i="2"/>
  <c r="BG220" i="2"/>
  <c r="BE220" i="2"/>
  <c r="T220" i="2"/>
  <c r="T219" i="2" s="1"/>
  <c r="R220" i="2"/>
  <c r="R219" i="2" s="1"/>
  <c r="P220" i="2"/>
  <c r="P219" i="2" s="1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T180" i="2" s="1"/>
  <c r="R181" i="2"/>
  <c r="R180" i="2" s="1"/>
  <c r="P181" i="2"/>
  <c r="P180" i="2" s="1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T166" i="2" s="1"/>
  <c r="R167" i="2"/>
  <c r="R166" i="2" s="1"/>
  <c r="P167" i="2"/>
  <c r="P166" i="2" s="1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J125" i="2"/>
  <c r="F125" i="2"/>
  <c r="J124" i="2"/>
  <c r="F124" i="2"/>
  <c r="F122" i="2"/>
  <c r="E120" i="2"/>
  <c r="J90" i="2"/>
  <c r="F90" i="2"/>
  <c r="J89" i="2"/>
  <c r="F89" i="2"/>
  <c r="F87" i="2"/>
  <c r="E85" i="2"/>
  <c r="J10" i="2"/>
  <c r="J122" i="2" s="1"/>
  <c r="L90" i="1"/>
  <c r="AM90" i="1"/>
  <c r="AM89" i="1"/>
  <c r="L89" i="1"/>
  <c r="AM87" i="1"/>
  <c r="L87" i="1"/>
  <c r="L85" i="1"/>
  <c r="L84" i="1"/>
  <c r="J206" i="2"/>
  <c r="BK185" i="2"/>
  <c r="J157" i="2"/>
  <c r="BK138" i="2"/>
  <c r="J213" i="2"/>
  <c r="BK193" i="2"/>
  <c r="J167" i="2"/>
  <c r="J155" i="2"/>
  <c r="J144" i="2"/>
  <c r="BK204" i="2"/>
  <c r="J150" i="2"/>
  <c r="J138" i="2"/>
  <c r="J216" i="2"/>
  <c r="J195" i="2"/>
  <c r="J209" i="2"/>
  <c r="J178" i="2"/>
  <c r="BK144" i="2"/>
  <c r="BK195" i="2"/>
  <c r="BK158" i="2"/>
  <c r="BK136" i="2"/>
  <c r="J173" i="2"/>
  <c r="BK134" i="2"/>
  <c r="J205" i="2"/>
  <c r="BK187" i="2"/>
  <c r="J160" i="2"/>
  <c r="BK143" i="2"/>
  <c r="BK220" i="2"/>
  <c r="J201" i="2"/>
  <c r="BK192" i="2"/>
  <c r="J164" i="2"/>
  <c r="BK154" i="2"/>
  <c r="J145" i="2"/>
  <c r="J200" i="2"/>
  <c r="BK149" i="2"/>
  <c r="BK217" i="2"/>
  <c r="BK196" i="2"/>
  <c r="J210" i="2"/>
  <c r="J186" i="2"/>
  <c r="BK170" i="2"/>
  <c r="J133" i="2"/>
  <c r="BK184" i="2"/>
  <c r="BK147" i="2"/>
  <c r="J177" i="2"/>
  <c r="J163" i="2"/>
  <c r="BK133" i="2"/>
  <c r="J158" i="2"/>
  <c r="BK132" i="2"/>
  <c r="BK203" i="2"/>
  <c r="BK153" i="2"/>
  <c r="BK139" i="2"/>
  <c r="BK211" i="2"/>
  <c r="J190" i="2"/>
  <c r="BK212" i="2"/>
  <c r="J189" i="2"/>
  <c r="J174" i="2"/>
  <c r="BK198" i="2"/>
  <c r="BK173" i="2"/>
  <c r="BK137" i="2"/>
  <c r="J170" i="2"/>
  <c r="BK155" i="2"/>
  <c r="AS94" i="1"/>
  <c r="BK218" i="2"/>
  <c r="BK174" i="2"/>
  <c r="BK150" i="2"/>
  <c r="J222" i="2"/>
  <c r="BK206" i="2"/>
  <c r="J181" i="2"/>
  <c r="BK163" i="2"/>
  <c r="J148" i="2"/>
  <c r="BK131" i="2"/>
  <c r="J211" i="2"/>
  <c r="BK160" i="2"/>
  <c r="J132" i="2"/>
  <c r="BK215" i="2"/>
  <c r="J197" i="2"/>
  <c r="BK216" i="2"/>
  <c r="BK201" i="2"/>
  <c r="BK207" i="2"/>
  <c r="J184" i="2"/>
  <c r="J159" i="2"/>
  <c r="BK210" i="2"/>
  <c r="J196" i="2"/>
  <c r="BK165" i="2"/>
  <c r="J149" i="2"/>
  <c r="J137" i="2"/>
  <c r="J215" i="2"/>
  <c r="BK164" i="2"/>
  <c r="J142" i="2"/>
  <c r="J131" i="2"/>
  <c r="J207" i="2"/>
  <c r="BK172" i="2"/>
  <c r="BK205" i="2"/>
  <c r="J156" i="2"/>
  <c r="BK199" i="2"/>
  <c r="J169" i="2"/>
  <c r="J185" i="2"/>
  <c r="BK167" i="2"/>
  <c r="J143" i="2"/>
  <c r="BK209" i="2"/>
  <c r="BK188" i="2"/>
  <c r="J165" i="2"/>
  <c r="J141" i="2"/>
  <c r="J212" i="2"/>
  <c r="J198" i="2"/>
  <c r="BK177" i="2"/>
  <c r="BK159" i="2"/>
  <c r="BK135" i="2"/>
  <c r="J220" i="2"/>
  <c r="BK156" i="2"/>
  <c r="BK141" i="2"/>
  <c r="J218" i="2"/>
  <c r="BK200" i="2"/>
  <c r="BK213" i="2"/>
  <c r="BK190" i="2"/>
  <c r="J176" i="2"/>
  <c r="BK142" i="2"/>
  <c r="J193" i="2"/>
  <c r="J139" i="2"/>
  <c r="BK181" i="2"/>
  <c r="BK169" i="2"/>
  <c r="BK145" i="2"/>
  <c r="BK189" i="2"/>
  <c r="BK178" i="2"/>
  <c r="J151" i="2"/>
  <c r="J223" i="2"/>
  <c r="J199" i="2"/>
  <c r="BK179" i="2"/>
  <c r="BK162" i="2"/>
  <c r="BK146" i="2"/>
  <c r="BK223" i="2"/>
  <c r="J172" i="2"/>
  <c r="BK151" i="2"/>
  <c r="J135" i="2"/>
  <c r="BK208" i="2"/>
  <c r="J188" i="2"/>
  <c r="J208" i="2"/>
  <c r="J179" i="2"/>
  <c r="J146" i="2"/>
  <c r="J187" i="2"/>
  <c r="BK157" i="2"/>
  <c r="J136" i="2"/>
  <c r="J204" i="2"/>
  <c r="BK186" i="2"/>
  <c r="BK171" i="2"/>
  <c r="J147" i="2"/>
  <c r="J217" i="2"/>
  <c r="J191" i="2"/>
  <c r="J153" i="2"/>
  <c r="BK222" i="2"/>
  <c r="BK197" i="2"/>
  <c r="J154" i="2"/>
  <c r="J134" i="2"/>
  <c r="J203" i="2"/>
  <c r="J171" i="2"/>
  <c r="BK191" i="2"/>
  <c r="BK148" i="2"/>
  <c r="J192" i="2"/>
  <c r="BK176" i="2"/>
  <c r="J162" i="2"/>
  <c r="R214" i="2" l="1"/>
  <c r="J31" i="2"/>
  <c r="AV95" i="1" s="1"/>
  <c r="P130" i="2"/>
  <c r="T140" i="2"/>
  <c r="T161" i="2"/>
  <c r="R130" i="2"/>
  <c r="R140" i="2"/>
  <c r="T152" i="2"/>
  <c r="BK168" i="2"/>
  <c r="J168" i="2" s="1"/>
  <c r="J101" i="2" s="1"/>
  <c r="BK175" i="2"/>
  <c r="J175" i="2" s="1"/>
  <c r="J102" i="2" s="1"/>
  <c r="T183" i="2"/>
  <c r="R194" i="2"/>
  <c r="R202" i="2"/>
  <c r="R182" i="2" s="1"/>
  <c r="BK130" i="2"/>
  <c r="BK140" i="2"/>
  <c r="J140" i="2" s="1"/>
  <c r="J97" i="2" s="1"/>
  <c r="BK152" i="2"/>
  <c r="J152" i="2" s="1"/>
  <c r="J98" i="2" s="1"/>
  <c r="BK161" i="2"/>
  <c r="J161" i="2" s="1"/>
  <c r="J99" i="2" s="1"/>
  <c r="T168" i="2"/>
  <c r="R175" i="2"/>
  <c r="BK183" i="2"/>
  <c r="BK194" i="2"/>
  <c r="J194" i="2" s="1"/>
  <c r="J106" i="2" s="1"/>
  <c r="BK202" i="2"/>
  <c r="J202" i="2" s="1"/>
  <c r="J107" i="2" s="1"/>
  <c r="T202" i="2"/>
  <c r="P214" i="2"/>
  <c r="BK221" i="2"/>
  <c r="J221" i="2" s="1"/>
  <c r="J110" i="2" s="1"/>
  <c r="P140" i="2"/>
  <c r="R152" i="2"/>
  <c r="R161" i="2"/>
  <c r="P168" i="2"/>
  <c r="P175" i="2"/>
  <c r="P183" i="2"/>
  <c r="P194" i="2"/>
  <c r="P202" i="2"/>
  <c r="T214" i="2"/>
  <c r="T130" i="2"/>
  <c r="P152" i="2"/>
  <c r="P161" i="2"/>
  <c r="R168" i="2"/>
  <c r="T175" i="2"/>
  <c r="R183" i="2"/>
  <c r="T194" i="2"/>
  <c r="BK214" i="2"/>
  <c r="J214" i="2" s="1"/>
  <c r="J108" i="2" s="1"/>
  <c r="R221" i="2"/>
  <c r="BK180" i="2"/>
  <c r="J180" i="2" s="1"/>
  <c r="J103" i="2" s="1"/>
  <c r="BK219" i="2"/>
  <c r="J219" i="2" s="1"/>
  <c r="J109" i="2" s="1"/>
  <c r="BK166" i="2"/>
  <c r="J166" i="2" s="1"/>
  <c r="J100" i="2" s="1"/>
  <c r="J87" i="2"/>
  <c r="BF139" i="2"/>
  <c r="BF141" i="2"/>
  <c r="BF147" i="2"/>
  <c r="BF148" i="2"/>
  <c r="BF149" i="2"/>
  <c r="BF150" i="2"/>
  <c r="BF165" i="2"/>
  <c r="BF176" i="2"/>
  <c r="BF186" i="2"/>
  <c r="BF191" i="2"/>
  <c r="BF133" i="2"/>
  <c r="BF134" i="2"/>
  <c r="BF142" i="2"/>
  <c r="BF153" i="2"/>
  <c r="BF155" i="2"/>
  <c r="BF160" i="2"/>
  <c r="BF179" i="2"/>
  <c r="BF195" i="2"/>
  <c r="BF197" i="2"/>
  <c r="BF135" i="2"/>
  <c r="BF136" i="2"/>
  <c r="BF137" i="2"/>
  <c r="BF174" i="2"/>
  <c r="BF181" i="2"/>
  <c r="BF187" i="2"/>
  <c r="BF203" i="2"/>
  <c r="BF207" i="2"/>
  <c r="BF209" i="2"/>
  <c r="BF212" i="2"/>
  <c r="BF215" i="2"/>
  <c r="BF177" i="2"/>
  <c r="BF185" i="2"/>
  <c r="BF192" i="2"/>
  <c r="BF196" i="2"/>
  <c r="BF200" i="2"/>
  <c r="BF204" i="2"/>
  <c r="BF206" i="2"/>
  <c r="BF210" i="2"/>
  <c r="BF222" i="2"/>
  <c r="BF138" i="2"/>
  <c r="BF143" i="2"/>
  <c r="BF156" i="2"/>
  <c r="BF159" i="2"/>
  <c r="BF164" i="2"/>
  <c r="BF167" i="2"/>
  <c r="BF171" i="2"/>
  <c r="BF193" i="2"/>
  <c r="BF199" i="2"/>
  <c r="BF201" i="2"/>
  <c r="BF220" i="2"/>
  <c r="BF131" i="2"/>
  <c r="BF132" i="2"/>
  <c r="BF146" i="2"/>
  <c r="BF157" i="2"/>
  <c r="BF158" i="2"/>
  <c r="BF178" i="2"/>
  <c r="BF184" i="2"/>
  <c r="BF188" i="2"/>
  <c r="BF189" i="2"/>
  <c r="BF190" i="2"/>
  <c r="BF198" i="2"/>
  <c r="BF208" i="2"/>
  <c r="BF216" i="2"/>
  <c r="BF217" i="2"/>
  <c r="BF218" i="2"/>
  <c r="BF223" i="2"/>
  <c r="BF144" i="2"/>
  <c r="BF145" i="2"/>
  <c r="BF151" i="2"/>
  <c r="BF154" i="2"/>
  <c r="BF162" i="2"/>
  <c r="BF163" i="2"/>
  <c r="BF169" i="2"/>
  <c r="BF170" i="2"/>
  <c r="BF172" i="2"/>
  <c r="BF173" i="2"/>
  <c r="BF205" i="2"/>
  <c r="BF211" i="2"/>
  <c r="BF213" i="2"/>
  <c r="F34" i="2"/>
  <c r="BC95" i="1" s="1"/>
  <c r="BC94" i="1" s="1"/>
  <c r="W32" i="1" s="1"/>
  <c r="F33" i="2"/>
  <c r="BB95" i="1" s="1"/>
  <c r="BB94" i="1" s="1"/>
  <c r="W31" i="1" s="1"/>
  <c r="F31" i="2"/>
  <c r="AZ95" i="1" s="1"/>
  <c r="AZ94" i="1" s="1"/>
  <c r="AV94" i="1" s="1"/>
  <c r="AK29" i="1" s="1"/>
  <c r="F35" i="2"/>
  <c r="BD95" i="1" s="1"/>
  <c r="BD94" i="1" s="1"/>
  <c r="W33" i="1" s="1"/>
  <c r="P182" i="2" l="1"/>
  <c r="R129" i="2"/>
  <c r="R128" i="2" s="1"/>
  <c r="T129" i="2"/>
  <c r="BK129" i="2"/>
  <c r="T182" i="2"/>
  <c r="BK182" i="2"/>
  <c r="J182" i="2" s="1"/>
  <c r="J104" i="2" s="1"/>
  <c r="P129" i="2"/>
  <c r="P128" i="2" s="1"/>
  <c r="AU95" i="1" s="1"/>
  <c r="AU94" i="1" s="1"/>
  <c r="J183" i="2"/>
  <c r="J105" i="2" s="1"/>
  <c r="J130" i="2"/>
  <c r="J96" i="2" s="1"/>
  <c r="W29" i="1"/>
  <c r="AX94" i="1"/>
  <c r="AY94" i="1"/>
  <c r="F32" i="2"/>
  <c r="BA95" i="1" s="1"/>
  <c r="BA94" i="1" s="1"/>
  <c r="AW94" i="1" s="1"/>
  <c r="AK30" i="1" s="1"/>
  <c r="J32" i="2"/>
  <c r="AW95" i="1" s="1"/>
  <c r="AT95" i="1" s="1"/>
  <c r="T128" i="2" l="1"/>
  <c r="BK128" i="2"/>
  <c r="J128" i="2" s="1"/>
  <c r="J28" i="2" s="1"/>
  <c r="AG95" i="1" s="1"/>
  <c r="AG94" i="1" s="1"/>
  <c r="J129" i="2"/>
  <c r="J95" i="2" s="1"/>
  <c r="AT94" i="1"/>
  <c r="W30" i="1"/>
  <c r="AK26" i="1" l="1"/>
  <c r="AK35" i="1" s="1"/>
  <c r="AN94" i="1"/>
  <c r="J37" i="2"/>
  <c r="J94" i="2"/>
  <c r="AN95" i="1"/>
</calcChain>
</file>

<file path=xl/sharedStrings.xml><?xml version="1.0" encoding="utf-8"?>
<sst xmlns="http://schemas.openxmlformats.org/spreadsheetml/2006/main" count="1555" uniqueCount="499">
  <si>
    <t>Export Komplet</t>
  </si>
  <si>
    <t/>
  </si>
  <si>
    <t>2.0</t>
  </si>
  <si>
    <t>False</t>
  </si>
  <si>
    <t>{55690834-e964-4f1a-9ef8-7c7769cf994d}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</si>
  <si>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</si>
  <si>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</si>
  <si>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</si>
  <si>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</si>
  <si>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</si>
  <si>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</si>
  <si>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</si>
  <si>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8</t>
  </si>
  <si>
    <t>Stavba:</t>
  </si>
  <si>
    <t>JKSO:</t>
  </si>
  <si>
    <t>KS:</t>
  </si>
  <si>
    <t>Miesto:</t>
  </si>
  <si>
    <t xml:space="preserve"> </t>
  </si>
  <si>
    <t>Dátum:</t>
  </si>
  <si>
    <t>21. 4. 2021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</si>
  <si>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</si>
  <si>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</si>
  <si>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</si>
  <si>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</si>
  <si>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</si>
  <si>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</si>
  <si>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</si>
  <si>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</si>
  <si>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</si>
  <si>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</si>
  <si>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</si>
  <si>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</si>
  <si>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</si>
  <si>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</si>
  <si>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</si>
  <si>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</si>
  <si>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</si>
  <si>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</si>
  <si>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</si>
  <si>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</si>
  <si>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</si>
  <si>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</si>
  <si>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</si>
  <si>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</si>
  <si>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</si>
  <si>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</si>
  <si>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</si>
  <si>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</si>
  <si>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</si>
  <si>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</si>
  <si>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</si>
  <si>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</si>
  <si>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</si>
  <si>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</si>
  <si>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</si>
  <si>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</si>
  <si>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</si>
  <si>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</si>
  <si>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</si>
  <si>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</si>
  <si>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</si>
  <si>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</si>
  <si>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</si>
  <si>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</si>
  <si>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</si>
  <si>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</si>
  <si>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</si>
  <si>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</si>
  <si>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</si>
  <si>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</si>
  <si>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</si>
  <si>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</si>
  <si>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</si>
  <si>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</si>
  <si>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</si>
  <si>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</si>
  <si>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</si>
  <si>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</si>
  <si>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</si>
  <si>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</si>
  <si>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</si>
  <si>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</si>
  <si>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</si>
  <si>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</si>
  <si>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</si>
  <si>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</si>
  <si>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</si>
  <si>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</si>
  <si>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</si>
  <si>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</si>
  <si>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</si>
  <si>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</si>
  <si>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</si>
  <si>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766 - Konštrukcie stolárske</t>
  </si>
  <si>
    <t xml:space="preserve">    775 - Podlahy vlysové a parketové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</si>
  <si>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</si>
  <si>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</si>
  <si>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</si>
  <si>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</si>
  <si>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</si>
  <si>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</si>
  <si>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</si>
  <si>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</si>
  <si>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</si>
  <si>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</si>
  <si>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</si>
  <si>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</si>
  <si>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</si>
  <si>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</si>
  <si>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</si>
  <si>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</si>
  <si>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</si>
  <si>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</si>
  <si>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</si>
  <si>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</si>
  <si>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s vodor. premiestn. na hromady, so zložením na vzdialenosť do 100 m a do 100m3</t>
  </si>
  <si>
    <t>m3</t>
  </si>
  <si>
    <t>4</t>
  </si>
  <si>
    <t>2</t>
  </si>
  <si>
    <t>1219942215</t>
  </si>
  <si>
    <t>132201101.S</t>
  </si>
  <si>
    <t>Výkop ryhy do šírky 600 mm v horn.3 do 100 m3</t>
  </si>
  <si>
    <t>-1930785020</t>
  </si>
  <si>
    <t>3</t>
  </si>
  <si>
    <t>132201109.S</t>
  </si>
  <si>
    <t>Príplatok k cene za lepivosť pri hĺbení rýh šírky do 600 mm zapažených i nezapažených s urovnaním dna v hornine 3</t>
  </si>
  <si>
    <t>-1332165238</t>
  </si>
  <si>
    <t>132201201.S</t>
  </si>
  <si>
    <t>Výkop ryhy šírky 600-2000mm horn.3 do 100m3</t>
  </si>
  <si>
    <t>-1790518023</t>
  </si>
  <si>
    <t>5</t>
  </si>
  <si>
    <t>132201209.S</t>
  </si>
  <si>
    <t>Príplatok k cenám za lepivosť pri hĺbení rýh š. nad 600 do 2 000 mm zapaž. i nezapažených, s urovnaním dna v hornine 3</t>
  </si>
  <si>
    <t>-1839067391</t>
  </si>
  <si>
    <t>6</t>
  </si>
  <si>
    <t>162501102</t>
  </si>
  <si>
    <t>Vodorovné premiestnenie výkopku po spevnenej ceste z horniny tr.1-4, do 100 m3 na vzdialenosť do 3000 m</t>
  </si>
  <si>
    <t>-440343220</t>
  </si>
  <si>
    <t>7</t>
  </si>
  <si>
    <t>171201201</t>
  </si>
  <si>
    <t>Uloženie sypaniny na skládky do 100 m3</t>
  </si>
  <si>
    <t>622776013</t>
  </si>
  <si>
    <t>171209001</t>
  </si>
  <si>
    <t xml:space="preserve">Poplatok za skladovanie - zemina a kamenivo </t>
  </si>
  <si>
    <t>-802731794</t>
  </si>
  <si>
    <t>9</t>
  </si>
  <si>
    <t>181101102.S</t>
  </si>
  <si>
    <t>Úprava pláne v zárezoch v hornine 1-4 so zhutnením</t>
  </si>
  <si>
    <t>m2</t>
  </si>
  <si>
    <t>-1558659184</t>
  </si>
  <si>
    <t>Zakladanie</t>
  </si>
  <si>
    <t>10</t>
  </si>
  <si>
    <t>271573001.S</t>
  </si>
  <si>
    <t>Násyp pod základové konštrukcie so zhutnením zo štrkopiesku fr.0-32 mm</t>
  </si>
  <si>
    <t>-1362343630</t>
  </si>
  <si>
    <t>11</t>
  </si>
  <si>
    <t>273321312.S</t>
  </si>
  <si>
    <t>Betón základových dosiek, železový (bez výstuže), tr. C 20/25</t>
  </si>
  <si>
    <t>-332252156</t>
  </si>
  <si>
    <t>12</t>
  </si>
  <si>
    <t>273351215.S</t>
  </si>
  <si>
    <t>Debnenie stien základových dosiek, zhotovenie-dielce</t>
  </si>
  <si>
    <t>1686505634</t>
  </si>
  <si>
    <t>13</t>
  </si>
  <si>
    <t>273351216.S</t>
  </si>
  <si>
    <t>Debnenie stien základových dosiek, odstránenie-dielce</t>
  </si>
  <si>
    <t>146051304</t>
  </si>
  <si>
    <t>14</t>
  </si>
  <si>
    <t>273362442.S</t>
  </si>
  <si>
    <t>Výstuž základových dosiek zo zvár. sietí KARI, priemer drôtu 6/6 mm, veľkosť oka 150x150 mm</t>
  </si>
  <si>
    <t>-520998543</t>
  </si>
  <si>
    <t>15</t>
  </si>
  <si>
    <t>274271041.S</t>
  </si>
  <si>
    <t>Murivo základových pásov (m3) z betónových debniacich tvárnic s betónovou výplňou C 16/20 hrúbky 300 mm</t>
  </si>
  <si>
    <t>1009065995</t>
  </si>
  <si>
    <t>16</t>
  </si>
  <si>
    <t>274321312.S</t>
  </si>
  <si>
    <t>Betón základových pásov, železový (bez výstuže), tr. C 20/25</t>
  </si>
  <si>
    <t>-480877878</t>
  </si>
  <si>
    <t>17</t>
  </si>
  <si>
    <t>274361821.S</t>
  </si>
  <si>
    <t>Výstuž základových pásov z ocele 10505</t>
  </si>
  <si>
    <t>t</t>
  </si>
  <si>
    <t>-1000761453</t>
  </si>
  <si>
    <t>18</t>
  </si>
  <si>
    <t>274361825.S</t>
  </si>
  <si>
    <t>Výstuž pre murivo základových pásov z betónových debniacich tvárnic s betónovou výplňou z ocele 10505</t>
  </si>
  <si>
    <t>-608531143</t>
  </si>
  <si>
    <t>19</t>
  </si>
  <si>
    <t>289971211.S</t>
  </si>
  <si>
    <t>Zhotovenie vrstvy z geotextílie na upravenom povrchu sklon do 1 : 5 , šírky od 0 do 3 m</t>
  </si>
  <si>
    <t>498491131</t>
  </si>
  <si>
    <t>M</t>
  </si>
  <si>
    <t>693110004500.S</t>
  </si>
  <si>
    <t>Geotextília polypropylénová netkaná 300 g/m2</t>
  </si>
  <si>
    <t>509572193</t>
  </si>
  <si>
    <t>Zvislé a kompletné konštrukcie</t>
  </si>
  <si>
    <t>21</t>
  </si>
  <si>
    <t>311275802</t>
  </si>
  <si>
    <t>Murivo nosné (m3) z tvárnic PORFIX hr. 300 mm P2-440 PDK, na MVC a lepidlo PORFIX (300x250x500)</t>
  </si>
  <si>
    <t>-226977010</t>
  </si>
  <si>
    <t>22</t>
  </si>
  <si>
    <t>317166132</t>
  </si>
  <si>
    <t>Samonosný preklad PORFIX, šírky 100 mm, výšky 250 mm, dĺžky 1200 mm</t>
  </si>
  <si>
    <t>ks</t>
  </si>
  <si>
    <t>-750608767</t>
  </si>
  <si>
    <t>23</t>
  </si>
  <si>
    <t>317166133</t>
  </si>
  <si>
    <t>Samonosný preklad PORFIX, šírky 100 mm, výšky 250 mm, dĺžky 1500 mm</t>
  </si>
  <si>
    <t>-2066453200</t>
  </si>
  <si>
    <t>24</t>
  </si>
  <si>
    <t>317166134</t>
  </si>
  <si>
    <t>Samonosný preklad PORFIX, šírky 100 mm, výšky 250 mm, dĺžky 2000 mm</t>
  </si>
  <si>
    <t>-533722475</t>
  </si>
  <si>
    <t>25</t>
  </si>
  <si>
    <t>317321411.S</t>
  </si>
  <si>
    <t>Betón prekladov železový (bez výstuže) tr. C 25/30</t>
  </si>
  <si>
    <t>596869860</t>
  </si>
  <si>
    <t>26</t>
  </si>
  <si>
    <t>317351107.S</t>
  </si>
  <si>
    <t>Debnenie prekladu  vrátane podpornej konštrukcie výšky do 4 m zhotovenie</t>
  </si>
  <si>
    <t>136441199</t>
  </si>
  <si>
    <t>27</t>
  </si>
  <si>
    <t>317351108.S</t>
  </si>
  <si>
    <t>Debnenie prekladu  vrátane podpornej konštrukcie výšky do 4 m odstránenie</t>
  </si>
  <si>
    <t>889507912</t>
  </si>
  <si>
    <t>28</t>
  </si>
  <si>
    <t>317361821.S</t>
  </si>
  <si>
    <t>Výstuž prekladov z ocele 10505</t>
  </si>
  <si>
    <t>-1278149016</t>
  </si>
  <si>
    <t>Vodorovné konštrukcie</t>
  </si>
  <si>
    <t>29</t>
  </si>
  <si>
    <t>417321515.S</t>
  </si>
  <si>
    <t>Betón stužujúcich pásov a vencov železový tr. C 25/30</t>
  </si>
  <si>
    <t>1099612711</t>
  </si>
  <si>
    <t>30</t>
  </si>
  <si>
    <t>417351115.S</t>
  </si>
  <si>
    <t>Debnenie bočníc stužujúcich pásov a vencov vrátane vzpier zhotovenie</t>
  </si>
  <si>
    <t>-511023754</t>
  </si>
  <si>
    <t>31</t>
  </si>
  <si>
    <t>417351116.S</t>
  </si>
  <si>
    <t>Debnenie bočníc stužujúcich pásov a vencov vrátane vzpier odstránenie</t>
  </si>
  <si>
    <t>-1235951811</t>
  </si>
  <si>
    <t>32</t>
  </si>
  <si>
    <t>417361821.S</t>
  </si>
  <si>
    <t>Výstuž stužujúcich pásov,nosníkov a vencov z betonárskej ocele 10505</t>
  </si>
  <si>
    <t>-342341533</t>
  </si>
  <si>
    <t>Komunikácie</t>
  </si>
  <si>
    <t>33</t>
  </si>
  <si>
    <t>564251111.S</t>
  </si>
  <si>
    <t>Podklad alebo podsyp zo štrkopiesku s rozprestretím, vlhčením a zhutnením, po zhutnení hr. 150 mm</t>
  </si>
  <si>
    <t>-1361547309</t>
  </si>
  <si>
    <t>Úpravy povrchov, podlahy, osadenie</t>
  </si>
  <si>
    <t>34</t>
  </si>
  <si>
    <t>612460261.S</t>
  </si>
  <si>
    <t>Vnútorná omietka stien vápenná, hr. 20 mm+penetrák</t>
  </si>
  <si>
    <t>617131057</t>
  </si>
  <si>
    <t>35</t>
  </si>
  <si>
    <t>612481119.S</t>
  </si>
  <si>
    <t>Potiahnutie vnútorných stien sklotextílnou mriežkou s celoplošným prilepením</t>
  </si>
  <si>
    <t>-1810450816</t>
  </si>
  <si>
    <t>36</t>
  </si>
  <si>
    <t>622461033.S</t>
  </si>
  <si>
    <t>Vonkajšia omietka stien vápenná, hr. 20 mm+penetrák</t>
  </si>
  <si>
    <t>-730265106</t>
  </si>
  <si>
    <t>38</t>
  </si>
  <si>
    <t>622481119.S</t>
  </si>
  <si>
    <t>Potiahnutie vonkajších stien sklotextílnou mriežkou s celoplošným prilepením</t>
  </si>
  <si>
    <t>249913760</t>
  </si>
  <si>
    <t>39</t>
  </si>
  <si>
    <t>625250588.S</t>
  </si>
  <si>
    <t>Kontaktný zatepľovací systém soklovej alebo vodou namáhanej časti hr. 100 mm, zatĺkacie kotvy</t>
  </si>
  <si>
    <t>-1737171008</t>
  </si>
  <si>
    <t>40</t>
  </si>
  <si>
    <t>632244311.S</t>
  </si>
  <si>
    <t>Dlažba vnútorná alebo vonkajšia z tehál dĺžky 290 mm MVC 2,5 na plocho - osadenie jestvujúce</t>
  </si>
  <si>
    <t>1553192772</t>
  </si>
  <si>
    <t>Ostatné konštrukcie a práce-búranie</t>
  </si>
  <si>
    <t>41</t>
  </si>
  <si>
    <t>931961115.S</t>
  </si>
  <si>
    <t>Vložky do dilatačných škár zvislé, z polystyrénovej dosky hr. 30 mm</t>
  </si>
  <si>
    <t>128162960</t>
  </si>
  <si>
    <t>42</t>
  </si>
  <si>
    <t>941941041</t>
  </si>
  <si>
    <t>Montáž lešenia ľahkého pracovného radového s podlahami šírky nad 1,00 do 1,20 m, výšky do 10 m</t>
  </si>
  <si>
    <t>2132201836</t>
  </si>
  <si>
    <t>43</t>
  </si>
  <si>
    <t>941941291</t>
  </si>
  <si>
    <t>Príplatok za prvý a každý ďalší i začatý mesiac použitia lešenia ľahkého pracovného radového s podlahami šírky nad 1,00 do 1,20 m, výšky do 10 m</t>
  </si>
  <si>
    <t>-284493721</t>
  </si>
  <si>
    <t>44</t>
  </si>
  <si>
    <t>941941841</t>
  </si>
  <si>
    <t>Demontáž lešenia ľahkého pracovného radového s podlahami šírky nad 1,00 do 1,20 m, výšky do 10 m</t>
  </si>
  <si>
    <t>-1407957140</t>
  </si>
  <si>
    <t>99</t>
  </si>
  <si>
    <t>Presun hmôt HSV</t>
  </si>
  <si>
    <t>45</t>
  </si>
  <si>
    <t>998011001</t>
  </si>
  <si>
    <t>Presun hmôt pre budovy  (801, 803, 812), zvislá konštr. z tehál, tvárnic, z kovu výšky do 6 m</t>
  </si>
  <si>
    <t>-1779439971</t>
  </si>
  <si>
    <t>PSV</t>
  </si>
  <si>
    <t>Práce a dodávky PSV</t>
  </si>
  <si>
    <t>711</t>
  </si>
  <si>
    <t>Izolácie proti vode a vlhkosti</t>
  </si>
  <si>
    <t>46</t>
  </si>
  <si>
    <t>711111001.S</t>
  </si>
  <si>
    <t>Zhotovenie izolácie proti zemnej vlhkosti vodorovná náterom penetračným za studena</t>
  </si>
  <si>
    <t>1680796311</t>
  </si>
  <si>
    <t>47</t>
  </si>
  <si>
    <t>246170000900.S</t>
  </si>
  <si>
    <t>Lak asfaltový penetračný</t>
  </si>
  <si>
    <t>1954989512</t>
  </si>
  <si>
    <t>48</t>
  </si>
  <si>
    <t>711112001.S</t>
  </si>
  <si>
    <t>Zhotovenie  izolácie proti zemnej vlhkosti zvislá penetračným náterom za studena</t>
  </si>
  <si>
    <t>-1441681777</t>
  </si>
  <si>
    <t>49</t>
  </si>
  <si>
    <t>-1782609160</t>
  </si>
  <si>
    <t>50</t>
  </si>
  <si>
    <t>711141559.S</t>
  </si>
  <si>
    <t>Zhotovenie  izolácie proti zemnej vlhkosti a tlakovej vode vodorovná NAIP pritavením</t>
  </si>
  <si>
    <t>-1673997079</t>
  </si>
  <si>
    <t>51</t>
  </si>
  <si>
    <t>628310001100</t>
  </si>
  <si>
    <t>Pás asfaltový HYDROBIT V 60 S pre spodné vrstvy hydroizolačných systémov, ICOPAL</t>
  </si>
  <si>
    <t>-1498953324</t>
  </si>
  <si>
    <t>52</t>
  </si>
  <si>
    <t>711142101.S</t>
  </si>
  <si>
    <t>Izolácia proti zemnej vlhkosti s protiradonovou odolnosťou nopovou HDPE fóliou hrúbky 0,5 mm, výška nopu 8 mm šírka 2 m zvislá</t>
  </si>
  <si>
    <t>2061268546</t>
  </si>
  <si>
    <t>53</t>
  </si>
  <si>
    <t>711142559.S</t>
  </si>
  <si>
    <t>Zhotovenie  izolácie proti zemnej vlhkosti a tlakovej vode zvislá NAIP pritavením</t>
  </si>
  <si>
    <t>-474004336</t>
  </si>
  <si>
    <t>54</t>
  </si>
  <si>
    <t>-1241264063</t>
  </si>
  <si>
    <t>55</t>
  </si>
  <si>
    <t>998711201</t>
  </si>
  <si>
    <t>Presun hmôt pre izoláciu proti vode v objektoch výšky do 6 m</t>
  </si>
  <si>
    <t>%</t>
  </si>
  <si>
    <t>687288737</t>
  </si>
  <si>
    <t>762</t>
  </si>
  <si>
    <t>Konštrukcie tesárske</t>
  </si>
  <si>
    <t>56</t>
  </si>
  <si>
    <t>762526130.S</t>
  </si>
  <si>
    <t>Položenie reziva do podlahy osovej vzdialenosti nad 650 do 1000 mm</t>
  </si>
  <si>
    <t>-146788238</t>
  </si>
  <si>
    <t>57</t>
  </si>
  <si>
    <t>605110000600.S</t>
  </si>
  <si>
    <t>Rezivo tr. I</t>
  </si>
  <si>
    <t>-1312688341</t>
  </si>
  <si>
    <t>58</t>
  </si>
  <si>
    <t>762810017.S</t>
  </si>
  <si>
    <t>Záklop stropov z dosiek OSB skrutkovaných na trámy na zraz hr. dosky 25 mm</t>
  </si>
  <si>
    <t>1411268967</t>
  </si>
  <si>
    <t>59</t>
  </si>
  <si>
    <t>762822140.S</t>
  </si>
  <si>
    <t>Montáž stropníc z hraneného a polohraneného reziva prierezovej plochy 450 - 540 cm2</t>
  </si>
  <si>
    <t>m</t>
  </si>
  <si>
    <t>-952379532</t>
  </si>
  <si>
    <t>60</t>
  </si>
  <si>
    <t>1639803385</t>
  </si>
  <si>
    <t>61</t>
  </si>
  <si>
    <t>762895000.S</t>
  </si>
  <si>
    <t>Spojovacie prostriedky pre záklop, stropnice, podbíjanie - klince, svorky</t>
  </si>
  <si>
    <t>1161050731</t>
  </si>
  <si>
    <t>62</t>
  </si>
  <si>
    <t>998762202</t>
  </si>
  <si>
    <t>Presun hmôt pre konštrukcie tesárske v objektoch výšky do 12 m</t>
  </si>
  <si>
    <t>58868930</t>
  </si>
  <si>
    <t>766</t>
  </si>
  <si>
    <t>Konštrukcie stolárske</t>
  </si>
  <si>
    <t>63</t>
  </si>
  <si>
    <t>766621400.S</t>
  </si>
  <si>
    <t>Montáž okien drevených</t>
  </si>
  <si>
    <t>-1206819009</t>
  </si>
  <si>
    <t>64</t>
  </si>
  <si>
    <t>611410006200.S</t>
  </si>
  <si>
    <t>Drevené okno jednokrídlové OS, vxš 800x800 mm</t>
  </si>
  <si>
    <t>709105681</t>
  </si>
  <si>
    <t>65</t>
  </si>
  <si>
    <t>766641161.S</t>
  </si>
  <si>
    <t>Montáž dverí drevených, vchodových, 1 m obvodu dverí</t>
  </si>
  <si>
    <t>1335932017</t>
  </si>
  <si>
    <t>66</t>
  </si>
  <si>
    <t>611420000100.S1</t>
  </si>
  <si>
    <t>Dvere drevené vchodové, vxš 2200x1230 mm</t>
  </si>
  <si>
    <t>864007002</t>
  </si>
  <si>
    <t>67</t>
  </si>
  <si>
    <t>611420000101.S1</t>
  </si>
  <si>
    <t>Dvere drevené vchodové, vxš 2200x1040 mm</t>
  </si>
  <si>
    <t>-674742377</t>
  </si>
  <si>
    <t>68</t>
  </si>
  <si>
    <t>611420000102.S1</t>
  </si>
  <si>
    <t>Dvere drevené vchodové, vxš 2200x1300 mm</t>
  </si>
  <si>
    <t>796351219</t>
  </si>
  <si>
    <t>69</t>
  </si>
  <si>
    <t>766694141.S</t>
  </si>
  <si>
    <t>Montáž parapetnej dosky plastovej šírky do 300 mm, dĺžky do 1000 mm</t>
  </si>
  <si>
    <t>1028943006</t>
  </si>
  <si>
    <t>70</t>
  </si>
  <si>
    <t>611560000600.S</t>
  </si>
  <si>
    <t>Parapetná doska plastová, šírka 400 mm, komôrková vnútorná, zlatý dub, mramor, mahagon, svetlý buk, orech</t>
  </si>
  <si>
    <t>266008947</t>
  </si>
  <si>
    <t>71</t>
  </si>
  <si>
    <t>764410750</t>
  </si>
  <si>
    <t>Oplechovanie parapetov z hliníkového farebného Al plechu, vrátane rohov r.š. 330 mm</t>
  </si>
  <si>
    <t>706192967</t>
  </si>
  <si>
    <t>72</t>
  </si>
  <si>
    <t>7644107501</t>
  </si>
  <si>
    <t>Dodávka a montáž rebríku v. 3,0m</t>
  </si>
  <si>
    <t>-557407157</t>
  </si>
  <si>
    <t>73</t>
  </si>
  <si>
    <t>998766201</t>
  </si>
  <si>
    <t>Presun hmot pre konštrukcie stolárske v objektoch výšky do 6 m</t>
  </si>
  <si>
    <t>2063493468</t>
  </si>
  <si>
    <t>775</t>
  </si>
  <si>
    <t>Podlahy vlysové a parketové</t>
  </si>
  <si>
    <t>74</t>
  </si>
  <si>
    <t>775530040.S</t>
  </si>
  <si>
    <t>Montáž palubovej podlahy</t>
  </si>
  <si>
    <t>-1858450747</t>
  </si>
  <si>
    <t>75</t>
  </si>
  <si>
    <t>611980000200.S</t>
  </si>
  <si>
    <t>Nášlapná vrstva, drevená palubovka hr. 20mm + náter impregnačný</t>
  </si>
  <si>
    <t>-88232172</t>
  </si>
  <si>
    <t>76</t>
  </si>
  <si>
    <t>631571001.S</t>
  </si>
  <si>
    <t>Násyp z piesku medzi drevené hranoly (pre spevnenie podkladov)</t>
  </si>
  <si>
    <t>922219137</t>
  </si>
  <si>
    <t>77</t>
  </si>
  <si>
    <t>998775201</t>
  </si>
  <si>
    <t>Presun hmôt pre podlahy vlysové a parketové v objektoch výšky do 6 m</t>
  </si>
  <si>
    <t>-1375729907</t>
  </si>
  <si>
    <t>783</t>
  </si>
  <si>
    <t>Nátery</t>
  </si>
  <si>
    <t>78</t>
  </si>
  <si>
    <t>783624300.S</t>
  </si>
  <si>
    <t>Nátery stolárskych výrobkov syntetické dvojnásobné 1x s emailovaním a 2x plným tmelením</t>
  </si>
  <si>
    <t>-269840655</t>
  </si>
  <si>
    <t>784</t>
  </si>
  <si>
    <t>Maľby</t>
  </si>
  <si>
    <t>79</t>
  </si>
  <si>
    <t>784451261</t>
  </si>
  <si>
    <t>Maľby z maliarskych zmesí vápenná, základné (penetrácia) ručne nanášané jednonásobné na jemnozrnný podklad  výšky do 3,80 m</t>
  </si>
  <si>
    <t>-678794889</t>
  </si>
  <si>
    <t>80</t>
  </si>
  <si>
    <t>784451361</t>
  </si>
  <si>
    <t>Maľby z maliarskych zmesí vápenná, ručne nanášané, biele na povrch jemnozrnný výšky do 3,80 m</t>
  </si>
  <si>
    <t>-750143138</t>
  </si>
  <si>
    <t>ROZPOČET S VÝKAZOM  VÝMER</t>
  </si>
  <si>
    <t xml:space="preserve">Stavba:   Odstránenie stavby </t>
  </si>
  <si>
    <t xml:space="preserve">Objekt:   </t>
  </si>
  <si>
    <t>Objednávateľ:   Mesto Kolárovo</t>
  </si>
  <si>
    <t xml:space="preserve">Zhotoviteľ:   </t>
  </si>
  <si>
    <t xml:space="preserve">Spracoval:   </t>
  </si>
  <si>
    <t>Miesto:  Kolárovo</t>
  </si>
  <si>
    <t>Dátum:   20. 09. 2021</t>
  </si>
  <si>
    <t>Č.</t>
  </si>
  <si>
    <t>Kód položky</t>
  </si>
  <si>
    <t>Množstvo celkom</t>
  </si>
  <si>
    <t>Cena jednotková</t>
  </si>
  <si>
    <t>Cena celkom</t>
  </si>
  <si>
    <t xml:space="preserve">Práce a dodávky HSV   </t>
  </si>
  <si>
    <t xml:space="preserve">Zemné práce   </t>
  </si>
  <si>
    <t>131201201.S</t>
  </si>
  <si>
    <t xml:space="preserve">Výkop zapaženej jamy v hornine 3, do 100 m3   </t>
  </si>
  <si>
    <t>131201209.S</t>
  </si>
  <si>
    <t xml:space="preserve">Príplatok za lepivosť pri hĺbení zapažených jám a zárezov s urovnaním dna v hornine 3   </t>
  </si>
  <si>
    <t>151101901.S</t>
  </si>
  <si>
    <t xml:space="preserve">Paženie stien bez rozopretia alebo vzopretia s ponechaním pažín, príložné hĺbky do 4 m   </t>
  </si>
  <si>
    <t>174101001.S</t>
  </si>
  <si>
    <t xml:space="preserve">Zásyp sypaninou so zhutnením jám, šachiet, rýh, zárezov alebo okolo objektov do 100 m3   </t>
  </si>
  <si>
    <t xml:space="preserve">Ostatné konštrukcie a práce-búranie   </t>
  </si>
  <si>
    <t>94494.1</t>
  </si>
  <si>
    <t xml:space="preserve">Ochranné ohradenie stavebnej jamy   </t>
  </si>
  <si>
    <t>961055111.S</t>
  </si>
  <si>
    <t xml:space="preserve">Búranie základov alebo vybúranie otvorov plochy nad 4 m2 v základoch železobetónových,  -2,40000t   </t>
  </si>
  <si>
    <t>979083112.S</t>
  </si>
  <si>
    <t xml:space="preserve">Vodorovné premiestnenie sutiny na skládku vrátane naloženia na dopravný prostriedok a zloženie nad 100 do 1000 m   </t>
  </si>
  <si>
    <t>979083191.S</t>
  </si>
  <si>
    <t xml:space="preserve">Vodorovné premiestnenie sutiny na skládku vrátane naloženia na dopravný prostriedok a zloženie príplatok za každých ďalších aj začatých 1000 m po komunikácii spevnenej (+ 9 km) - 12% z celkového množstva   </t>
  </si>
  <si>
    <t>979089612.S</t>
  </si>
  <si>
    <t xml:space="preserve">Poplatok za skladovanie - zmiešaný odpad zo stavieb a demolácií (17 09 04) vrátane poplatku vzmysle zákona č. 329/2018 Z.z. (Brantner NZ s.r.o.) - 12% z celkového množstva   </t>
  </si>
  <si>
    <t>979093111.S</t>
  </si>
  <si>
    <t xml:space="preserve">Uloženie sutiny na skládku s hrubým urovnaním bez zhutnenia   </t>
  </si>
  <si>
    <t>979093511.S</t>
  </si>
  <si>
    <t xml:space="preserve">Drvenie stavebného odpadu z demolácií (bez kov. mat.) z muriva tehlového a tvárnicového - 55% z celkového množstva, na stavenisku   </t>
  </si>
  <si>
    <t>979093513.S</t>
  </si>
  <si>
    <t xml:space="preserve">Drvenie stavebného odpadu z demolácií (bez kov. mat.) z muriva z betónu železového - 33% z celkového množstva, na stavenisku   </t>
  </si>
  <si>
    <t>981011316.S</t>
  </si>
  <si>
    <t xml:space="preserve">Demolácia budov postupným rozoberaním, z tehál, kameňa a pod. s podielom konštrukcií do 35%,  -0,65000t   </t>
  </si>
  <si>
    <t>981011319.S</t>
  </si>
  <si>
    <t xml:space="preserve">Demolácia budov rozoberaním z tehál, tvárnic, kameňa a pod. na MV, MVC, podiel konštrukcie k. ď. 5 %,  -0,10000t   </t>
  </si>
  <si>
    <t xml:space="preserve">Presun hmôt HSV   </t>
  </si>
  <si>
    <t>998981123.S</t>
  </si>
  <si>
    <t xml:space="preserve">Presun hmôt na demoláciu objektov bez obmedzenia vykonávanú postupným rozoberaním výšky do 21 m   </t>
  </si>
  <si>
    <t xml:space="preserve">Celkom   </t>
  </si>
  <si>
    <t>Dom ľudových tradícií _prístavba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</si>
</sst>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00;\-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MS Sans Serif"/>
      <charset val="1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sz val="8"/>
      <color indexed="20"/>
      <name val="Arial CE"/>
      <charset val="238"/>
    </font>
    <font>
      <sz val="8"/>
      <color indexed="63"/>
      <name val="Arial CE"/>
      <charset val="238"/>
    </font>
    <font>
      <sz val="8"/>
      <color indexed="61"/>
      <name val="Arial CE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2" fillId="0" borderId="0" applyNumberFormat="0" applyFill="0" applyBorder="0" applyAlignment="0" applyProtection="0"/>
    <xf numFmtId="0" fontId="33" fillId="0" borderId="0" applyAlignment="0">
      <alignment vertical="top"/>
      <protection locked="0"/>
    </xf>
  </cellStyleXfs>
  <cellXfs count="2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4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33" fillId="0" borderId="0" xfId="2" applyAlignment="1">
      <alignment horizontal="left" vertical="top"/>
      <protection locked="0"/>
    </xf>
    <xf numFmtId="0" fontId="35" fillId="0" borderId="0" xfId="2" applyFont="1" applyAlignment="1" applyProtection="1">
      <alignment horizontal="left"/>
    </xf>
    <xf numFmtId="0" fontId="36" fillId="0" borderId="0" xfId="2" applyFont="1" applyAlignment="1" applyProtection="1">
      <alignment horizontal="left"/>
    </xf>
    <xf numFmtId="0" fontId="37" fillId="0" borderId="0" xfId="2" applyFont="1" applyAlignment="1" applyProtection="1">
      <alignment horizontal="left" vertical="center"/>
    </xf>
    <xf numFmtId="37" fontId="36" fillId="0" borderId="0" xfId="2" applyNumberFormat="1" applyFont="1" applyAlignment="1" applyProtection="1">
      <alignment horizontal="right" vertical="top"/>
    </xf>
    <xf numFmtId="0" fontId="36" fillId="0" borderId="0" xfId="2" applyFont="1" applyAlignment="1" applyProtection="1">
      <alignment horizontal="left" vertical="top" wrapText="1"/>
    </xf>
    <xf numFmtId="168" fontId="36" fillId="0" borderId="0" xfId="2" applyNumberFormat="1" applyFont="1" applyAlignment="1" applyProtection="1">
      <alignment horizontal="right" vertical="top"/>
    </xf>
    <xf numFmtId="39" fontId="36" fillId="0" borderId="0" xfId="2" applyNumberFormat="1" applyFont="1" applyAlignment="1" applyProtection="1">
      <alignment horizontal="right" vertical="top"/>
    </xf>
    <xf numFmtId="0" fontId="38" fillId="0" borderId="0" xfId="2" applyFont="1" applyAlignment="1" applyProtection="1">
      <alignment horizontal="left"/>
    </xf>
    <xf numFmtId="0" fontId="39" fillId="5" borderId="23" xfId="2" applyFont="1" applyFill="1" applyBorder="1" applyAlignment="1" applyProtection="1">
      <alignment horizontal="center" vertical="center" wrapText="1"/>
    </xf>
    <xf numFmtId="37" fontId="40" fillId="0" borderId="0" xfId="2" applyNumberFormat="1" applyFont="1" applyAlignment="1">
      <alignment horizontal="right"/>
      <protection locked="0"/>
    </xf>
    <xf numFmtId="0" fontId="40" fillId="0" borderId="0" xfId="2" applyFont="1" applyAlignment="1">
      <alignment horizontal="left" wrapText="1"/>
      <protection locked="0"/>
    </xf>
    <xf numFmtId="168" fontId="40" fillId="0" borderId="0" xfId="2" applyNumberFormat="1" applyFont="1" applyAlignment="1">
      <alignment horizontal="right"/>
      <protection locked="0"/>
    </xf>
    <xf numFmtId="39" fontId="40" fillId="0" borderId="0" xfId="2" applyNumberFormat="1" applyFont="1" applyAlignment="1">
      <alignment horizontal="right"/>
      <protection locked="0"/>
    </xf>
    <xf numFmtId="37" fontId="41" fillId="0" borderId="0" xfId="2" applyNumberFormat="1" applyFont="1" applyAlignment="1">
      <alignment horizontal="right"/>
      <protection locked="0"/>
    </xf>
    <xf numFmtId="0" fontId="41" fillId="0" borderId="0" xfId="2" applyFont="1" applyAlignment="1">
      <alignment horizontal="left" wrapText="1"/>
      <protection locked="0"/>
    </xf>
    <xf numFmtId="168" fontId="41" fillId="0" borderId="0" xfId="2" applyNumberFormat="1" applyFont="1" applyAlignment="1">
      <alignment horizontal="right"/>
      <protection locked="0"/>
    </xf>
    <xf numFmtId="39" fontId="41" fillId="0" borderId="0" xfId="2" applyNumberFormat="1" applyFont="1" applyAlignment="1">
      <alignment horizontal="right"/>
      <protection locked="0"/>
    </xf>
    <xf numFmtId="37" fontId="36" fillId="0" borderId="23" xfId="2" applyNumberFormat="1" applyFont="1" applyBorder="1" applyAlignment="1">
      <alignment horizontal="right"/>
      <protection locked="0"/>
    </xf>
    <xf numFmtId="0" fontId="36" fillId="0" borderId="23" xfId="2" applyFont="1" applyBorder="1" applyAlignment="1">
      <alignment horizontal="left" wrapText="1"/>
      <protection locked="0"/>
    </xf>
    <xf numFmtId="168" fontId="36" fillId="0" borderId="23" xfId="2" applyNumberFormat="1" applyFont="1" applyBorder="1" applyAlignment="1">
      <alignment horizontal="right"/>
      <protection locked="0"/>
    </xf>
    <xf numFmtId="39" fontId="36" fillId="0" borderId="23" xfId="2" applyNumberFormat="1" applyFont="1" applyBorder="1" applyAlignment="1">
      <alignment horizontal="right"/>
      <protection locked="0"/>
    </xf>
    <xf numFmtId="37" fontId="42" fillId="0" borderId="0" xfId="2" applyNumberFormat="1" applyFont="1" applyAlignment="1">
      <alignment horizontal="right"/>
      <protection locked="0"/>
    </xf>
    <xf numFmtId="0" fontId="42" fillId="0" borderId="0" xfId="2" applyFont="1" applyAlignment="1">
      <alignment horizontal="left" wrapText="1"/>
      <protection locked="0"/>
    </xf>
    <xf numFmtId="168" fontId="42" fillId="0" borderId="0" xfId="2" applyNumberFormat="1" applyFont="1" applyAlignment="1">
      <alignment horizontal="right"/>
      <protection locked="0"/>
    </xf>
    <xf numFmtId="39" fontId="42" fillId="0" borderId="0" xfId="2" applyNumberFormat="1" applyFont="1" applyAlignment="1">
      <alignment horizontal="right"/>
      <protection locked="0"/>
    </xf>
    <xf numFmtId="37" fontId="43" fillId="0" borderId="0" xfId="2" applyNumberFormat="1" applyFont="1" applyAlignment="1">
      <alignment horizontal="right"/>
      <protection locked="0"/>
    </xf>
    <xf numFmtId="0" fontId="43" fillId="0" borderId="0" xfId="2" applyFont="1" applyAlignment="1">
      <alignment horizontal="left" wrapText="1"/>
      <protection locked="0"/>
    </xf>
    <xf numFmtId="168" fontId="43" fillId="0" borderId="0" xfId="2" applyNumberFormat="1" applyFont="1" applyAlignment="1">
      <alignment horizontal="right"/>
      <protection locked="0"/>
    </xf>
    <xf numFmtId="39" fontId="43" fillId="0" borderId="0" xfId="2" applyNumberFormat="1" applyFont="1" applyAlignment="1">
      <alignment horizontal="right"/>
      <protection locked="0"/>
    </xf>
    <xf numFmtId="37" fontId="44" fillId="0" borderId="0" xfId="2" applyNumberFormat="1" applyFont="1" applyAlignment="1">
      <alignment horizontal="right"/>
      <protection locked="0"/>
    </xf>
    <xf numFmtId="0" fontId="44" fillId="0" borderId="0" xfId="2" applyFont="1" applyAlignment="1">
      <alignment horizontal="left" wrapText="1"/>
      <protection locked="0"/>
    </xf>
    <xf numFmtId="168" fontId="44" fillId="0" borderId="0" xfId="2" applyNumberFormat="1" applyFont="1" applyAlignment="1">
      <alignment horizontal="right"/>
      <protection locked="0"/>
    </xf>
    <xf numFmtId="39" fontId="44" fillId="0" borderId="0" xfId="2" applyNumberFormat="1" applyFont="1" applyAlignment="1">
      <alignment horizontal="right"/>
      <protection locked="0"/>
    </xf>
    <xf numFmtId="37" fontId="45" fillId="0" borderId="0" xfId="2" applyNumberFormat="1" applyFont="1" applyAlignment="1">
      <alignment horizontal="right"/>
      <protection locked="0"/>
    </xf>
    <xf numFmtId="0" fontId="45" fillId="0" borderId="0" xfId="2" applyFont="1" applyAlignment="1">
      <alignment horizontal="left" wrapText="1"/>
      <protection locked="0"/>
    </xf>
    <xf numFmtId="168" fontId="45" fillId="0" borderId="0" xfId="2" applyNumberFormat="1" applyFont="1" applyAlignment="1">
      <alignment horizontal="right"/>
      <protection locked="0"/>
    </xf>
    <xf numFmtId="39" fontId="45" fillId="0" borderId="0" xfId="2" applyNumberFormat="1" applyFont="1" applyAlignment="1">
      <alignment horizontal="right"/>
      <protection locked="0"/>
    </xf>
    <xf numFmtId="37" fontId="33" fillId="0" borderId="0" xfId="2" applyNumberFormat="1" applyAlignment="1">
      <alignment horizontal="right" vertical="top"/>
      <protection locked="0"/>
    </xf>
    <xf numFmtId="0" fontId="33" fillId="0" borderId="0" xfId="2" applyAlignment="1">
      <alignment horizontal="left" vertical="top" wrapText="1"/>
      <protection locked="0"/>
    </xf>
    <xf numFmtId="168" fontId="33" fillId="0" borderId="0" xfId="2" applyNumberFormat="1" applyAlignment="1">
      <alignment horizontal="right" vertical="top"/>
      <protection locked="0"/>
    </xf>
    <xf numFmtId="39" fontId="33" fillId="0" borderId="0" xfId="2" applyNumberFormat="1" applyAlignment="1">
      <alignment horizontal="righ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4" fillId="0" borderId="0" xfId="2" applyFont="1" applyAlignment="1" applyProtection="1">
      <alignment horizontal="center" vertical="center"/>
    </xf>
    <xf numFmtId="0" fontId="36" fillId="0" borderId="0" xfId="2" applyFont="1" applyAlignment="1" applyProtection="1">
      <alignment horizontal="left"/>
    </xf>
    <xf numFmtId="0" fontId="36" fillId="0" borderId="0" xfId="2" applyFont="1" applyAlignment="1" applyProtection="1">
      <alignment horizontal="center" vertical="center"/>
    </xf>
    <xf numFmtId="39" fontId="36" fillId="0" borderId="0" xfId="2" applyNumberFormat="1" applyFont="1" applyAlignment="1" applyProtection="1">
      <alignment horizontal="center" vertical="center"/>
    </xf>
  </cellXfs>
  <cellStyles count="3">
    <cellStyle name="Hypertextové prepojenie" xfId="1" builtinId="8"/>
    <cellStyle name="Normálna 2" xfId="2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>
      <selection activeCell="AF106" sqref="AF106"/>
    </sheetView>
  </sheetViews>
  <sheetFormatPr defaultRowHeight="10.199999999999999"/>
  <cols>
    <col min="1" max="1" width="7.85546875" style="1" customWidth="1"/>
    <col min="2" max="2" width="1.42578125" style="1" customWidth="1"/>
    <col min="3" max="3" width="4" style="1" customWidth="1"/>
    <col min="4" max="33" width="2.42578125" style="1" customWidth="1"/>
    <col min="34" max="34" width="3.140625" style="1" customWidth="1"/>
    <col min="35" max="35" width="33.140625" style="1" customWidth="1"/>
    <col min="36" max="37" width="2.28515625" style="1" customWidth="1"/>
    <col min="38" max="38" width="7.85546875" style="1" customWidth="1"/>
    <col min="39" max="39" width="3.140625" style="1" customWidth="1"/>
    <col min="40" max="40" width="12.42578125" style="1" customWidth="1"/>
    <col min="41" max="41" width="7" style="1" customWidth="1"/>
    <col min="42" max="42" width="4" style="1" customWidth="1"/>
    <col min="43" max="43" width="14.85546875" style="1" hidden="1" customWidth="1"/>
    <col min="44" max="44" width="12.85546875" style="1" customWidth="1"/>
    <col min="45" max="47" width="24.42578125" style="1" hidden="1" customWidth="1"/>
    <col min="48" max="49" width="20.42578125" style="1" hidden="1" customWidth="1"/>
    <col min="50" max="51" width="23.42578125" style="1" hidden="1" customWidth="1"/>
    <col min="52" max="52" width="20.42578125" style="1" hidden="1" customWidth="1"/>
    <col min="53" max="53" width="18.140625" style="1" hidden="1" customWidth="1"/>
    <col min="54" max="54" width="23.42578125" style="1" hidden="1" customWidth="1"/>
    <col min="55" max="55" width="20.42578125" style="1" hidden="1" customWidth="1"/>
    <col min="56" max="56" width="18.140625" style="1" hidden="1" customWidth="1"/>
    <col min="57" max="57" width="62.85546875" style="1" customWidth="1"/>
    <col min="71" max="91" width="9.140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R2" s="227" t="s">
        <v>5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209" t="s">
        <v>12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R5" s="17"/>
      <c r="BS5" s="14" t="s">
        <v>6</v>
      </c>
    </row>
    <row r="6" spans="1:74" s="1" customFormat="1" ht="36.9" customHeight="1">
      <c r="B6" s="17"/>
      <c r="D6" s="22" t="s">
        <v>13</v>
      </c>
      <c r="K6" s="211" t="s">
        <v>498</v>
      </c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R6" s="17"/>
      <c r="BS6" s="14" t="s">
        <v>6</v>
      </c>
    </row>
    <row r="7" spans="1:74" s="1" customFormat="1" ht="12" customHeight="1">
      <c r="B7" s="17"/>
      <c r="D7" s="23" t="s">
        <v>14</v>
      </c>
      <c r="K7" s="21" t="s">
        <v>1</v>
      </c>
      <c r="AK7" s="23" t="s">
        <v>15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16</v>
      </c>
      <c r="K8" s="21" t="s">
        <v>17</v>
      </c>
      <c r="AK8" s="23" t="s">
        <v>18</v>
      </c>
      <c r="AN8" s="21" t="s">
        <v>19</v>
      </c>
      <c r="AR8" s="17"/>
      <c r="BS8" s="14" t="s">
        <v>6</v>
      </c>
    </row>
    <row r="9" spans="1:74" s="1" customFormat="1" ht="14.4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20</v>
      </c>
      <c r="AK10" s="23" t="s">
        <v>21</v>
      </c>
      <c r="AN10" s="21" t="s">
        <v>1</v>
      </c>
      <c r="AR10" s="17"/>
      <c r="BS10" s="14" t="s">
        <v>6</v>
      </c>
    </row>
    <row r="11" spans="1:74" s="1" customFormat="1" ht="18.45" customHeight="1">
      <c r="B11" s="17"/>
      <c r="E11" s="21" t="s">
        <v>17</v>
      </c>
      <c r="AK11" s="23" t="s">
        <v>22</v>
      </c>
      <c r="AN11" s="21" t="s">
        <v>1</v>
      </c>
      <c r="AR11" s="17"/>
      <c r="BS11" s="14" t="s">
        <v>6</v>
      </c>
    </row>
    <row r="12" spans="1:74" s="1" customFormat="1" ht="6.9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23</v>
      </c>
      <c r="AK13" s="23" t="s">
        <v>21</v>
      </c>
      <c r="AN13" s="21" t="s">
        <v>1</v>
      </c>
      <c r="AR13" s="17"/>
      <c r="BS13" s="14" t="s">
        <v>6</v>
      </c>
    </row>
    <row r="14" spans="1:74" ht="13.2">
      <c r="B14" s="17"/>
      <c r="E14" s="21" t="s">
        <v>17</v>
      </c>
      <c r="AK14" s="23" t="s">
        <v>22</v>
      </c>
      <c r="AN14" s="21" t="s">
        <v>1</v>
      </c>
      <c r="AR14" s="17"/>
      <c r="BS14" s="14" t="s">
        <v>6</v>
      </c>
    </row>
    <row r="15" spans="1:74" s="1" customFormat="1" ht="6.9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24</v>
      </c>
      <c r="AK16" s="23" t="s">
        <v>21</v>
      </c>
      <c r="AN16" s="21" t="s">
        <v>1</v>
      </c>
      <c r="AR16" s="17"/>
      <c r="BS16" s="14" t="s">
        <v>3</v>
      </c>
    </row>
    <row r="17" spans="1:71" s="1" customFormat="1" ht="18.45" customHeight="1">
      <c r="B17" s="17"/>
      <c r="E17" s="21" t="s">
        <v>17</v>
      </c>
      <c r="AK17" s="23" t="s">
        <v>22</v>
      </c>
      <c r="AN17" s="21" t="s">
        <v>1</v>
      </c>
      <c r="AR17" s="17"/>
      <c r="BS17" s="14" t="s">
        <v>25</v>
      </c>
    </row>
    <row r="18" spans="1:71" s="1" customFormat="1" ht="6.9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26</v>
      </c>
      <c r="AK19" s="23" t="s">
        <v>21</v>
      </c>
      <c r="AN19" s="21" t="s">
        <v>1</v>
      </c>
      <c r="AR19" s="17"/>
      <c r="BS19" s="14" t="s">
        <v>6</v>
      </c>
    </row>
    <row r="20" spans="1:71" s="1" customFormat="1" ht="18.45" customHeight="1">
      <c r="B20" s="17"/>
      <c r="E20" s="21" t="s">
        <v>17</v>
      </c>
      <c r="AK20" s="23" t="s">
        <v>22</v>
      </c>
      <c r="AN20" s="21" t="s">
        <v>1</v>
      </c>
      <c r="AR20" s="17"/>
      <c r="BS20" s="14" t="s">
        <v>25</v>
      </c>
    </row>
    <row r="21" spans="1:71" s="1" customFormat="1" ht="6.9" customHeight="1">
      <c r="B21" s="17"/>
      <c r="AR21" s="17"/>
    </row>
    <row r="22" spans="1:71" s="1" customFormat="1" ht="12" customHeight="1">
      <c r="B22" s="17"/>
      <c r="D22" s="23" t="s">
        <v>27</v>
      </c>
      <c r="AR22" s="17"/>
    </row>
    <row r="23" spans="1:71" s="1" customFormat="1" ht="16.350000000000001" customHeight="1">
      <c r="B23" s="17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7"/>
    </row>
    <row r="24" spans="1:71" s="1" customFormat="1" ht="6.9" customHeight="1">
      <c r="B24" s="17"/>
      <c r="AR24" s="17"/>
    </row>
    <row r="25" spans="1:71" s="1" customFormat="1" ht="6.9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5" customHeight="1">
      <c r="A26" s="26"/>
      <c r="B26" s="27"/>
      <c r="C26" s="26"/>
      <c r="D26" s="28" t="s">
        <v>28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3">
        <f>ROUND(AG94,2)</f>
        <v>0</v>
      </c>
      <c r="AL26" s="214"/>
      <c r="AM26" s="214"/>
      <c r="AN26" s="214"/>
      <c r="AO26" s="214"/>
      <c r="AP26" s="26"/>
      <c r="AQ26" s="26"/>
      <c r="AR26" s="27"/>
      <c r="BE26" s="26"/>
    </row>
    <row r="27" spans="1:71" s="2" customFormat="1" ht="6.9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3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15" t="s">
        <v>29</v>
      </c>
      <c r="M28" s="215"/>
      <c r="N28" s="215"/>
      <c r="O28" s="215"/>
      <c r="P28" s="215"/>
      <c r="Q28" s="26"/>
      <c r="R28" s="26"/>
      <c r="S28" s="26"/>
      <c r="T28" s="26"/>
      <c r="U28" s="26"/>
      <c r="V28" s="26"/>
      <c r="W28" s="215" t="s">
        <v>30</v>
      </c>
      <c r="X28" s="215"/>
      <c r="Y28" s="215"/>
      <c r="Z28" s="215"/>
      <c r="AA28" s="215"/>
      <c r="AB28" s="215"/>
      <c r="AC28" s="215"/>
      <c r="AD28" s="215"/>
      <c r="AE28" s="215"/>
      <c r="AF28" s="26"/>
      <c r="AG28" s="26"/>
      <c r="AH28" s="26"/>
      <c r="AI28" s="26"/>
      <c r="AJ28" s="26"/>
      <c r="AK28" s="215" t="s">
        <v>31</v>
      </c>
      <c r="AL28" s="215"/>
      <c r="AM28" s="215"/>
      <c r="AN28" s="215"/>
      <c r="AO28" s="215"/>
      <c r="AP28" s="26"/>
      <c r="AQ28" s="26"/>
      <c r="AR28" s="27"/>
      <c r="BE28" s="26"/>
    </row>
    <row r="29" spans="1:71" s="3" customFormat="1" ht="14.4" customHeight="1">
      <c r="B29" s="31"/>
      <c r="D29" s="23" t="s">
        <v>32</v>
      </c>
      <c r="F29" s="32" t="s">
        <v>33</v>
      </c>
      <c r="L29" s="218">
        <v>0.2</v>
      </c>
      <c r="M29" s="217"/>
      <c r="N29" s="217"/>
      <c r="O29" s="217"/>
      <c r="P29" s="217"/>
      <c r="Q29" s="33"/>
      <c r="R29" s="33"/>
      <c r="S29" s="33"/>
      <c r="T29" s="33"/>
      <c r="U29" s="33"/>
      <c r="V29" s="33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F29" s="33"/>
      <c r="AG29" s="33"/>
      <c r="AH29" s="33"/>
      <c r="AI29" s="33"/>
      <c r="AJ29" s="33"/>
      <c r="AK29" s="216">
        <f>ROUND(AV94, 2)</f>
        <v>0</v>
      </c>
      <c r="AL29" s="217"/>
      <c r="AM29" s="217"/>
      <c r="AN29" s="217"/>
      <c r="AO29" s="217"/>
      <c r="AP29" s="33"/>
      <c r="AQ29" s="33"/>
      <c r="AR29" s="34"/>
      <c r="AS29" s="33"/>
      <c r="AT29" s="33"/>
      <c r="AU29" s="33"/>
      <c r="AV29" s="33"/>
      <c r="AW29" s="33"/>
      <c r="AX29" s="33"/>
      <c r="AY29" s="33"/>
      <c r="AZ29" s="33"/>
    </row>
    <row r="30" spans="1:71" s="3" customFormat="1" ht="14.4" customHeight="1">
      <c r="B30" s="31"/>
      <c r="F30" s="32" t="s">
        <v>34</v>
      </c>
      <c r="L30" s="221">
        <v>0.2</v>
      </c>
      <c r="M30" s="220"/>
      <c r="N30" s="220"/>
      <c r="O30" s="220"/>
      <c r="P30" s="220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K30" s="219">
        <f>ROUND(AW94, 2)</f>
        <v>0</v>
      </c>
      <c r="AL30" s="220"/>
      <c r="AM30" s="220"/>
      <c r="AN30" s="220"/>
      <c r="AO30" s="220"/>
      <c r="AR30" s="31"/>
    </row>
    <row r="31" spans="1:71" s="3" customFormat="1" ht="14.4" hidden="1" customHeight="1">
      <c r="B31" s="31"/>
      <c r="F31" s="23" t="s">
        <v>35</v>
      </c>
      <c r="L31" s="221">
        <v>0.2</v>
      </c>
      <c r="M31" s="220"/>
      <c r="N31" s="220"/>
      <c r="O31" s="220"/>
      <c r="P31" s="220"/>
      <c r="W31" s="219">
        <f>ROUND(BB94, 2)</f>
        <v>0</v>
      </c>
      <c r="X31" s="220"/>
      <c r="Y31" s="220"/>
      <c r="Z31" s="220"/>
      <c r="AA31" s="220"/>
      <c r="AB31" s="220"/>
      <c r="AC31" s="220"/>
      <c r="AD31" s="220"/>
      <c r="AE31" s="220"/>
      <c r="AK31" s="219">
        <v>0</v>
      </c>
      <c r="AL31" s="220"/>
      <c r="AM31" s="220"/>
      <c r="AN31" s="220"/>
      <c r="AO31" s="220"/>
      <c r="AR31" s="31"/>
    </row>
    <row r="32" spans="1:71" s="3" customFormat="1" ht="14.4" hidden="1" customHeight="1">
      <c r="B32" s="31"/>
      <c r="F32" s="23" t="s">
        <v>36</v>
      </c>
      <c r="L32" s="221">
        <v>0.2</v>
      </c>
      <c r="M32" s="220"/>
      <c r="N32" s="220"/>
      <c r="O32" s="220"/>
      <c r="P32" s="220"/>
      <c r="W32" s="219">
        <f>ROUND(BC94, 2)</f>
        <v>0</v>
      </c>
      <c r="X32" s="220"/>
      <c r="Y32" s="220"/>
      <c r="Z32" s="220"/>
      <c r="AA32" s="220"/>
      <c r="AB32" s="220"/>
      <c r="AC32" s="220"/>
      <c r="AD32" s="220"/>
      <c r="AE32" s="220"/>
      <c r="AK32" s="219">
        <v>0</v>
      </c>
      <c r="AL32" s="220"/>
      <c r="AM32" s="220"/>
      <c r="AN32" s="220"/>
      <c r="AO32" s="220"/>
      <c r="AR32" s="31"/>
    </row>
    <row r="33" spans="1:57" s="3" customFormat="1" ht="14.4" hidden="1" customHeight="1">
      <c r="B33" s="31"/>
      <c r="F33" s="32" t="s">
        <v>37</v>
      </c>
      <c r="L33" s="218">
        <v>0</v>
      </c>
      <c r="M33" s="217"/>
      <c r="N33" s="217"/>
      <c r="O33" s="217"/>
      <c r="P33" s="217"/>
      <c r="Q33" s="33"/>
      <c r="R33" s="33"/>
      <c r="S33" s="33"/>
      <c r="T33" s="33"/>
      <c r="U33" s="33"/>
      <c r="V33" s="33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F33" s="33"/>
      <c r="AG33" s="33"/>
      <c r="AH33" s="33"/>
      <c r="AI33" s="33"/>
      <c r="AJ33" s="33"/>
      <c r="AK33" s="216">
        <v>0</v>
      </c>
      <c r="AL33" s="217"/>
      <c r="AM33" s="217"/>
      <c r="AN33" s="217"/>
      <c r="AO33" s="217"/>
      <c r="AP33" s="33"/>
      <c r="AQ33" s="33"/>
      <c r="AR33" s="34"/>
      <c r="AS33" s="33"/>
      <c r="AT33" s="33"/>
      <c r="AU33" s="33"/>
      <c r="AV33" s="33"/>
      <c r="AW33" s="33"/>
      <c r="AX33" s="33"/>
      <c r="AY33" s="33"/>
      <c r="AZ33" s="33"/>
    </row>
    <row r="34" spans="1:57" s="2" customFormat="1" ht="6.9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5" customHeight="1">
      <c r="A35" s="26"/>
      <c r="B35" s="27"/>
      <c r="C35" s="35"/>
      <c r="D35" s="36" t="s">
        <v>38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39</v>
      </c>
      <c r="U35" s="37"/>
      <c r="V35" s="37"/>
      <c r="W35" s="37"/>
      <c r="X35" s="242" t="s">
        <v>40</v>
      </c>
      <c r="Y35" s="243"/>
      <c r="Z35" s="243"/>
      <c r="AA35" s="243"/>
      <c r="AB35" s="243"/>
      <c r="AC35" s="37"/>
      <c r="AD35" s="37"/>
      <c r="AE35" s="37"/>
      <c r="AF35" s="37"/>
      <c r="AG35" s="37"/>
      <c r="AH35" s="37"/>
      <c r="AI35" s="37"/>
      <c r="AJ35" s="37"/>
      <c r="AK35" s="244">
        <f>SUM(AK26:AK33)</f>
        <v>0</v>
      </c>
      <c r="AL35" s="243"/>
      <c r="AM35" s="243"/>
      <c r="AN35" s="243"/>
      <c r="AO35" s="245"/>
      <c r="AP35" s="35"/>
      <c r="AQ35" s="35"/>
      <c r="AR35" s="27"/>
      <c r="BE35" s="26"/>
    </row>
    <row r="36" spans="1:57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39"/>
      <c r="D49" s="40" t="s">
        <v>41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42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6"/>
      <c r="B60" s="27"/>
      <c r="C60" s="26"/>
      <c r="D60" s="42" t="s">
        <v>43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2" t="s">
        <v>44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2" t="s">
        <v>43</v>
      </c>
      <c r="AI60" s="29"/>
      <c r="AJ60" s="29"/>
      <c r="AK60" s="29"/>
      <c r="AL60" s="29"/>
      <c r="AM60" s="42" t="s">
        <v>44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6"/>
      <c r="B64" s="27"/>
      <c r="C64" s="26"/>
      <c r="D64" s="40" t="s">
        <v>45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46</v>
      </c>
      <c r="AI64" s="43"/>
      <c r="AJ64" s="43"/>
      <c r="AK64" s="43"/>
      <c r="AL64" s="43"/>
      <c r="AM64" s="43"/>
      <c r="AN64" s="43"/>
      <c r="AO64" s="43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6"/>
      <c r="B75" s="27"/>
      <c r="C75" s="26"/>
      <c r="D75" s="42" t="s">
        <v>43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2" t="s">
        <v>44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2" t="s">
        <v>43</v>
      </c>
      <c r="AI75" s="29"/>
      <c r="AJ75" s="29"/>
      <c r="AK75" s="29"/>
      <c r="AL75" s="29"/>
      <c r="AM75" s="42" t="s">
        <v>44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7"/>
      <c r="BE77" s="26"/>
    </row>
    <row r="81" spans="1:90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7"/>
      <c r="BE81" s="26"/>
    </row>
    <row r="82" spans="1:90" s="2" customFormat="1" ht="24.9" customHeight="1">
      <c r="A82" s="26"/>
      <c r="B82" s="27"/>
      <c r="C82" s="18" t="s">
        <v>47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8"/>
      <c r="C84" s="23" t="s">
        <v>11</v>
      </c>
      <c r="L84" s="4" t="str">
        <f>K5</f>
        <v>8</v>
      </c>
      <c r="AR84" s="48"/>
    </row>
    <row r="85" spans="1:90" s="5" customFormat="1" ht="36.9" customHeight="1">
      <c r="B85" s="49"/>
      <c r="C85" s="50" t="s">
        <v>13</v>
      </c>
      <c r="L85" s="233" t="str">
        <f>K6</f>
        <v>Dom ľudových tradícií _prístavba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R85" s="49"/>
    </row>
    <row r="86" spans="1:90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16</v>
      </c>
      <c r="D87" s="26"/>
      <c r="E87" s="26"/>
      <c r="F87" s="26"/>
      <c r="G87" s="26"/>
      <c r="H87" s="26"/>
      <c r="I87" s="26"/>
      <c r="J87" s="26"/>
      <c r="K87" s="26"/>
      <c r="L87" s="51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18</v>
      </c>
      <c r="AJ87" s="26"/>
      <c r="AK87" s="26"/>
      <c r="AL87" s="26"/>
      <c r="AM87" s="235" t="str">
        <f>IF(AN8= "","",AN8)</f>
        <v>21. 4. 2021</v>
      </c>
      <c r="AN87" s="235"/>
      <c r="AO87" s="26"/>
      <c r="AP87" s="26"/>
      <c r="AQ87" s="26"/>
      <c r="AR87" s="27"/>
      <c r="BE87" s="26"/>
    </row>
    <row r="88" spans="1:90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45" customHeight="1">
      <c r="A89" s="26"/>
      <c r="B89" s="27"/>
      <c r="C89" s="23" t="s">
        <v>20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24</v>
      </c>
      <c r="AJ89" s="26"/>
      <c r="AK89" s="26"/>
      <c r="AL89" s="26"/>
      <c r="AM89" s="236" t="str">
        <f>IF(E17="","",E17)</f>
        <v xml:space="preserve"> </v>
      </c>
      <c r="AN89" s="237"/>
      <c r="AO89" s="237"/>
      <c r="AP89" s="237"/>
      <c r="AQ89" s="26"/>
      <c r="AR89" s="27"/>
      <c r="AS89" s="238" t="s">
        <v>48</v>
      </c>
      <c r="AT89" s="23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6"/>
    </row>
    <row r="90" spans="1:90" s="2" customFormat="1" ht="15.45" customHeight="1">
      <c r="A90" s="26"/>
      <c r="B90" s="27"/>
      <c r="C90" s="23" t="s">
        <v>23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26</v>
      </c>
      <c r="AJ90" s="26"/>
      <c r="AK90" s="26"/>
      <c r="AL90" s="26"/>
      <c r="AM90" s="236" t="str">
        <f>IF(E20="","",E20)</f>
        <v xml:space="preserve"> </v>
      </c>
      <c r="AN90" s="237"/>
      <c r="AO90" s="237"/>
      <c r="AP90" s="237"/>
      <c r="AQ90" s="26"/>
      <c r="AR90" s="27"/>
      <c r="AS90" s="240"/>
      <c r="AT90" s="24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6"/>
    </row>
    <row r="91" spans="1:90" s="2" customFormat="1" ht="10.9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40"/>
      <c r="AT91" s="24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6"/>
    </row>
    <row r="92" spans="1:90" s="2" customFormat="1" ht="29.25" customHeight="1">
      <c r="A92" s="26"/>
      <c r="B92" s="27"/>
      <c r="C92" s="228" t="s">
        <v>49</v>
      </c>
      <c r="D92" s="229"/>
      <c r="E92" s="229"/>
      <c r="F92" s="229"/>
      <c r="G92" s="229"/>
      <c r="H92" s="57"/>
      <c r="I92" s="230" t="s">
        <v>50</v>
      </c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31" t="s">
        <v>51</v>
      </c>
      <c r="AH92" s="229"/>
      <c r="AI92" s="229"/>
      <c r="AJ92" s="229"/>
      <c r="AK92" s="229"/>
      <c r="AL92" s="229"/>
      <c r="AM92" s="229"/>
      <c r="AN92" s="230" t="s">
        <v>52</v>
      </c>
      <c r="AO92" s="229"/>
      <c r="AP92" s="232"/>
      <c r="AQ92" s="58" t="s">
        <v>53</v>
      </c>
      <c r="AR92" s="27"/>
      <c r="AS92" s="59" t="s">
        <v>54</v>
      </c>
      <c r="AT92" s="60" t="s">
        <v>55</v>
      </c>
      <c r="AU92" s="60" t="s">
        <v>56</v>
      </c>
      <c r="AV92" s="60" t="s">
        <v>57</v>
      </c>
      <c r="AW92" s="60" t="s">
        <v>58</v>
      </c>
      <c r="AX92" s="60" t="s">
        <v>59</v>
      </c>
      <c r="AY92" s="60" t="s">
        <v>60</v>
      </c>
      <c r="AZ92" s="60" t="s">
        <v>61</v>
      </c>
      <c r="BA92" s="60" t="s">
        <v>62</v>
      </c>
      <c r="BB92" s="60" t="s">
        <v>63</v>
      </c>
      <c r="BC92" s="60" t="s">
        <v>64</v>
      </c>
      <c r="BD92" s="61" t="s">
        <v>65</v>
      </c>
      <c r="BE92" s="26"/>
    </row>
    <row r="93" spans="1:90" s="2" customFormat="1" ht="10.9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6"/>
    </row>
    <row r="94" spans="1:90" s="6" customFormat="1" ht="32.4" customHeight="1">
      <c r="B94" s="65"/>
      <c r="C94" s="66" t="s">
        <v>66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5">
        <f>ROUND(AG95,2)</f>
        <v>0</v>
      </c>
      <c r="AH94" s="225"/>
      <c r="AI94" s="225"/>
      <c r="AJ94" s="225"/>
      <c r="AK94" s="225"/>
      <c r="AL94" s="225"/>
      <c r="AM94" s="225"/>
      <c r="AN94" s="226">
        <f>SUM(AG94,AT94)</f>
        <v>0</v>
      </c>
      <c r="AO94" s="226"/>
      <c r="AP94" s="226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1126.0631800000001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67</v>
      </c>
      <c r="BT94" s="74" t="s">
        <v>68</v>
      </c>
      <c r="BV94" s="74" t="s">
        <v>69</v>
      </c>
      <c r="BW94" s="74" t="s">
        <v>4</v>
      </c>
      <c r="BX94" s="74" t="s">
        <v>70</v>
      </c>
      <c r="CL94" s="74" t="s">
        <v>1</v>
      </c>
    </row>
    <row r="95" spans="1:90" s="7" customFormat="1" ht="16.350000000000001" customHeight="1">
      <c r="A95" s="75" t="s">
        <v>71</v>
      </c>
      <c r="B95" s="76"/>
      <c r="C95" s="77"/>
      <c r="D95" s="224" t="s">
        <v>12</v>
      </c>
      <c r="E95" s="224"/>
      <c r="F95" s="224"/>
      <c r="G95" s="224"/>
      <c r="H95" s="224"/>
      <c r="I95" s="78"/>
      <c r="J95" s="224" t="s">
        <v>498</v>
      </c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2">
        <f>'8 -dom ľud.tradícií_prístavba'!J28</f>
        <v>0</v>
      </c>
      <c r="AH95" s="223"/>
      <c r="AI95" s="223"/>
      <c r="AJ95" s="223"/>
      <c r="AK95" s="223"/>
      <c r="AL95" s="223"/>
      <c r="AM95" s="223"/>
      <c r="AN95" s="222">
        <f>SUM(AG95,AT95)</f>
        <v>0</v>
      </c>
      <c r="AO95" s="223"/>
      <c r="AP95" s="223"/>
      <c r="AQ95" s="79" t="s">
        <v>72</v>
      </c>
      <c r="AR95" s="76"/>
      <c r="AS95" s="80">
        <v>0</v>
      </c>
      <c r="AT95" s="81">
        <f>ROUND(SUM(AV95:AW95),2)</f>
        <v>0</v>
      </c>
      <c r="AU95" s="82">
        <f>'8 -dom ľud.tradícií_prístavba'!P128</f>
        <v>1126.0631843000001</v>
      </c>
      <c r="AV95" s="81">
        <f>'8 -dom ľud.tradícií_prístavba'!J31</f>
        <v>0</v>
      </c>
      <c r="AW95" s="81">
        <f>'8 -dom ľud.tradícií_prístavba'!J32</f>
        <v>0</v>
      </c>
      <c r="AX95" s="81">
        <f>'8 -dom ľud.tradícií_prístavba'!J33</f>
        <v>0</v>
      </c>
      <c r="AY95" s="81">
        <f>'8 -dom ľud.tradícií_prístavba'!J34</f>
        <v>0</v>
      </c>
      <c r="AZ95" s="81">
        <f>'8 -dom ľud.tradícií_prístavba'!F31</f>
        <v>0</v>
      </c>
      <c r="BA95" s="81">
        <f>'8 -dom ľud.tradícií_prístavba'!F32</f>
        <v>0</v>
      </c>
      <c r="BB95" s="81">
        <f>'8 -dom ľud.tradícií_prístavba'!F33</f>
        <v>0</v>
      </c>
      <c r="BC95" s="81">
        <f>'8 -dom ľud.tradícií_prístavba'!F34</f>
        <v>0</v>
      </c>
      <c r="BD95" s="83">
        <f>'8 -dom ľud.tradícií_prístavba'!F35</f>
        <v>0</v>
      </c>
      <c r="BT95" s="84" t="s">
        <v>73</v>
      </c>
      <c r="BU95" s="84" t="s">
        <v>74</v>
      </c>
      <c r="BV95" s="84" t="s">
        <v>69</v>
      </c>
      <c r="BW95" s="84" t="s">
        <v>4</v>
      </c>
      <c r="BX95" s="84" t="s">
        <v>70</v>
      </c>
      <c r="CL95" s="84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" customHeight="1">
      <c r="A97" s="26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8 - Ľudový dom_prístavb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24"/>
  <sheetViews>
    <sheetView showGridLines="0" workbookViewId="0">
      <selection activeCell="W36" sqref="W36"/>
    </sheetView>
  </sheetViews>
  <sheetFormatPr defaultRowHeight="10.199999999999999"/>
  <cols>
    <col min="1" max="1" width="7.85546875" style="1" customWidth="1"/>
    <col min="2" max="2" width="1" style="1" customWidth="1"/>
    <col min="3" max="3" width="4" style="1" customWidth="1"/>
    <col min="4" max="4" width="4.140625" style="1" customWidth="1"/>
    <col min="5" max="5" width="16.140625" style="1" customWidth="1"/>
    <col min="6" max="6" width="48.140625" style="1" customWidth="1"/>
    <col min="7" max="7" width="7" style="1" customWidth="1"/>
    <col min="8" max="8" width="13.28515625" style="1" customWidth="1"/>
    <col min="9" max="9" width="15" style="1" customWidth="1"/>
    <col min="10" max="10" width="21.140625" style="1" customWidth="1"/>
    <col min="11" max="11" width="21.140625" style="1" hidden="1" customWidth="1"/>
    <col min="12" max="12" width="8.85546875" style="1" customWidth="1"/>
    <col min="13" max="13" width="10.28515625" style="1" hidden="1" customWidth="1"/>
    <col min="14" max="14" width="9.140625" style="1" hidden="1"/>
    <col min="15" max="20" width="13.42578125" style="1" hidden="1" customWidth="1"/>
    <col min="21" max="21" width="15.42578125" style="1" hidden="1" customWidth="1"/>
    <col min="22" max="22" width="11.7109375" style="1" customWidth="1"/>
    <col min="23" max="23" width="15.42578125" style="1" customWidth="1"/>
    <col min="24" max="24" width="11.7109375" style="1" customWidth="1"/>
    <col min="25" max="25" width="14.140625" style="1" customWidth="1"/>
    <col min="26" max="26" width="10.42578125" style="1" customWidth="1"/>
    <col min="27" max="27" width="14.140625" style="1" customWidth="1"/>
    <col min="28" max="28" width="15.42578125" style="1" customWidth="1"/>
    <col min="29" max="29" width="10.42578125" style="1" customWidth="1"/>
    <col min="30" max="30" width="14.140625" style="1" customWidth="1"/>
    <col min="31" max="31" width="15.42578125" style="1" customWidth="1"/>
    <col min="44" max="65" width="9.140625" style="1" hidden="1"/>
  </cols>
  <sheetData>
    <row r="1" spans="1:46">
      <c r="A1" s="85"/>
    </row>
    <row r="2" spans="1:46" s="1" customFormat="1" ht="36.9" customHeight="1">
      <c r="L2" s="227" t="s">
        <v>5</v>
      </c>
      <c r="M2" s="210"/>
      <c r="N2" s="210"/>
      <c r="O2" s="210"/>
      <c r="P2" s="210"/>
      <c r="Q2" s="210"/>
      <c r="R2" s="210"/>
      <c r="S2" s="210"/>
      <c r="T2" s="210"/>
      <c r="U2" s="210"/>
      <c r="V2" s="210"/>
      <c r="AT2" s="14" t="s">
        <v>4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68</v>
      </c>
    </row>
    <row r="4" spans="1:46" s="1" customFormat="1" ht="24.9" customHeight="1">
      <c r="B4" s="17"/>
      <c r="D4" s="18" t="s">
        <v>75</v>
      </c>
      <c r="L4" s="17"/>
      <c r="M4" s="86" t="s">
        <v>9</v>
      </c>
      <c r="AT4" s="14" t="s">
        <v>3</v>
      </c>
    </row>
    <row r="5" spans="1:46" s="1" customFormat="1" ht="6.9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350000000000001" customHeight="1">
      <c r="A7" s="26"/>
      <c r="B7" s="27"/>
      <c r="C7" s="26"/>
      <c r="D7" s="26"/>
      <c r="E7" s="233" t="s">
        <v>498</v>
      </c>
      <c r="F7" s="246"/>
      <c r="G7" s="246"/>
      <c r="H7" s="246"/>
      <c r="I7" s="26"/>
      <c r="J7" s="26"/>
      <c r="K7" s="26"/>
      <c r="L7" s="39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14</v>
      </c>
      <c r="E9" s="26"/>
      <c r="F9" s="21" t="s">
        <v>1</v>
      </c>
      <c r="G9" s="26"/>
      <c r="H9" s="26"/>
      <c r="I9" s="23" t="s">
        <v>15</v>
      </c>
      <c r="J9" s="21" t="s">
        <v>1</v>
      </c>
      <c r="K9" s="26"/>
      <c r="L9" s="39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16</v>
      </c>
      <c r="E10" s="26"/>
      <c r="F10" s="21" t="s">
        <v>17</v>
      </c>
      <c r="G10" s="26"/>
      <c r="H10" s="26"/>
      <c r="I10" s="23" t="s">
        <v>18</v>
      </c>
      <c r="J10" s="52" t="str">
        <f>'Rekapitulácia stavby'!AN8</f>
        <v>21. 4. 2021</v>
      </c>
      <c r="K10" s="26"/>
      <c r="L10" s="39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5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9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20</v>
      </c>
      <c r="E12" s="26"/>
      <c r="F12" s="26"/>
      <c r="G12" s="26"/>
      <c r="H12" s="26"/>
      <c r="I12" s="23" t="s">
        <v>21</v>
      </c>
      <c r="J12" s="21" t="s">
        <v>1</v>
      </c>
      <c r="K12" s="26"/>
      <c r="L12" s="39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17</v>
      </c>
      <c r="F13" s="26"/>
      <c r="G13" s="26"/>
      <c r="H13" s="26"/>
      <c r="I13" s="23" t="s">
        <v>22</v>
      </c>
      <c r="J13" s="21" t="s">
        <v>1</v>
      </c>
      <c r="K13" s="26"/>
      <c r="L13" s="39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9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23</v>
      </c>
      <c r="E15" s="26"/>
      <c r="F15" s="26"/>
      <c r="G15" s="26"/>
      <c r="H15" s="26"/>
      <c r="I15" s="23" t="s">
        <v>21</v>
      </c>
      <c r="J15" s="21" t="s">
        <v>1</v>
      </c>
      <c r="K15" s="26"/>
      <c r="L15" s="39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21" t="s">
        <v>17</v>
      </c>
      <c r="F16" s="26"/>
      <c r="G16" s="26"/>
      <c r="H16" s="26"/>
      <c r="I16" s="23" t="s">
        <v>22</v>
      </c>
      <c r="J16" s="21" t="s">
        <v>1</v>
      </c>
      <c r="K16" s="26"/>
      <c r="L16" s="39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9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24</v>
      </c>
      <c r="E18" s="26"/>
      <c r="F18" s="26"/>
      <c r="G18" s="26"/>
      <c r="H18" s="26"/>
      <c r="I18" s="23" t="s">
        <v>21</v>
      </c>
      <c r="J18" s="21" t="s">
        <v>1</v>
      </c>
      <c r="K18" s="26"/>
      <c r="L18" s="39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17</v>
      </c>
      <c r="F19" s="26"/>
      <c r="G19" s="26"/>
      <c r="H19" s="26"/>
      <c r="I19" s="23" t="s">
        <v>22</v>
      </c>
      <c r="J19" s="21" t="s">
        <v>1</v>
      </c>
      <c r="K19" s="26"/>
      <c r="L19" s="3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9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26</v>
      </c>
      <c r="E21" s="26"/>
      <c r="F21" s="26"/>
      <c r="G21" s="26"/>
      <c r="H21" s="26"/>
      <c r="I21" s="23" t="s">
        <v>21</v>
      </c>
      <c r="J21" s="21" t="s">
        <v>1</v>
      </c>
      <c r="K21" s="26"/>
      <c r="L21" s="39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17</v>
      </c>
      <c r="F22" s="26"/>
      <c r="G22" s="26"/>
      <c r="H22" s="26"/>
      <c r="I22" s="23" t="s">
        <v>22</v>
      </c>
      <c r="J22" s="21" t="s">
        <v>1</v>
      </c>
      <c r="K22" s="26"/>
      <c r="L22" s="39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27</v>
      </c>
      <c r="E24" s="26"/>
      <c r="F24" s="26"/>
      <c r="G24" s="26"/>
      <c r="H24" s="26"/>
      <c r="I24" s="26"/>
      <c r="J24" s="26"/>
      <c r="K24" s="26"/>
      <c r="L24" s="39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350000000000001" customHeight="1">
      <c r="A25" s="87"/>
      <c r="B25" s="88"/>
      <c r="C25" s="87"/>
      <c r="D25" s="87"/>
      <c r="E25" s="212" t="s">
        <v>1</v>
      </c>
      <c r="F25" s="212"/>
      <c r="G25" s="212"/>
      <c r="H25" s="212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9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" customHeight="1">
      <c r="A27" s="26"/>
      <c r="B27" s="27"/>
      <c r="C27" s="26"/>
      <c r="D27" s="63"/>
      <c r="E27" s="63"/>
      <c r="F27" s="63"/>
      <c r="G27" s="63"/>
      <c r="H27" s="63"/>
      <c r="I27" s="63"/>
      <c r="J27" s="63"/>
      <c r="K27" s="63"/>
      <c r="L27" s="39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90" t="s">
        <v>28</v>
      </c>
      <c r="E28" s="26"/>
      <c r="F28" s="26"/>
      <c r="G28" s="26"/>
      <c r="H28" s="26"/>
      <c r="I28" s="26"/>
      <c r="J28" s="68">
        <f>ROUND(J128, 2)</f>
        <v>0</v>
      </c>
      <c r="K28" s="26"/>
      <c r="L28" s="39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" customHeight="1">
      <c r="A29" s="26"/>
      <c r="B29" s="27"/>
      <c r="C29" s="26"/>
      <c r="D29" s="63"/>
      <c r="E29" s="63"/>
      <c r="F29" s="63"/>
      <c r="G29" s="63"/>
      <c r="H29" s="63"/>
      <c r="I29" s="63"/>
      <c r="J29" s="63"/>
      <c r="K29" s="63"/>
      <c r="L29" s="39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" customHeight="1">
      <c r="A30" s="26"/>
      <c r="B30" s="27"/>
      <c r="C30" s="26"/>
      <c r="D30" s="26"/>
      <c r="E30" s="26"/>
      <c r="F30" s="30" t="s">
        <v>30</v>
      </c>
      <c r="G30" s="26"/>
      <c r="H30" s="26"/>
      <c r="I30" s="30" t="s">
        <v>29</v>
      </c>
      <c r="J30" s="30" t="s">
        <v>31</v>
      </c>
      <c r="K30" s="26"/>
      <c r="L30" s="39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" customHeight="1">
      <c r="A31" s="26"/>
      <c r="B31" s="27"/>
      <c r="C31" s="26"/>
      <c r="D31" s="91" t="s">
        <v>32</v>
      </c>
      <c r="E31" s="32" t="s">
        <v>33</v>
      </c>
      <c r="F31" s="92">
        <f>ROUND((SUM(BE128:BE223)),  2)</f>
        <v>0</v>
      </c>
      <c r="G31" s="93"/>
      <c r="H31" s="93"/>
      <c r="I31" s="94">
        <v>0.2</v>
      </c>
      <c r="J31" s="92">
        <f>ROUND(((SUM(BE128:BE223))*I31),  2)</f>
        <v>0</v>
      </c>
      <c r="K31" s="26"/>
      <c r="L31" s="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" customHeight="1">
      <c r="A32" s="26"/>
      <c r="B32" s="27"/>
      <c r="C32" s="26"/>
      <c r="D32" s="26"/>
      <c r="E32" s="32" t="s">
        <v>34</v>
      </c>
      <c r="F32" s="95">
        <f>ROUND((SUM(BF128:BF223)),  2)</f>
        <v>0</v>
      </c>
      <c r="G32" s="26"/>
      <c r="H32" s="26"/>
      <c r="I32" s="96">
        <v>0.2</v>
      </c>
      <c r="J32" s="95">
        <f>ROUND(((SUM(BF128:BF223))*I32),  2)</f>
        <v>0</v>
      </c>
      <c r="K32" s="26"/>
      <c r="L32" s="39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" hidden="1" customHeight="1">
      <c r="A33" s="26"/>
      <c r="B33" s="27"/>
      <c r="C33" s="26"/>
      <c r="D33" s="26"/>
      <c r="E33" s="23" t="s">
        <v>35</v>
      </c>
      <c r="F33" s="95">
        <f>ROUND((SUM(BG128:BG223)),  2)</f>
        <v>0</v>
      </c>
      <c r="G33" s="26"/>
      <c r="H33" s="26"/>
      <c r="I33" s="96">
        <v>0.2</v>
      </c>
      <c r="J33" s="95">
        <f>0</f>
        <v>0</v>
      </c>
      <c r="K33" s="26"/>
      <c r="L33" s="39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" hidden="1" customHeight="1">
      <c r="A34" s="26"/>
      <c r="B34" s="27"/>
      <c r="C34" s="26"/>
      <c r="D34" s="26"/>
      <c r="E34" s="23" t="s">
        <v>36</v>
      </c>
      <c r="F34" s="95">
        <f>ROUND((SUM(BH128:BH223)),  2)</f>
        <v>0</v>
      </c>
      <c r="G34" s="26"/>
      <c r="H34" s="26"/>
      <c r="I34" s="96">
        <v>0.2</v>
      </c>
      <c r="J34" s="95">
        <f>0</f>
        <v>0</v>
      </c>
      <c r="K34" s="26"/>
      <c r="L34" s="3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" hidden="1" customHeight="1">
      <c r="A35" s="26"/>
      <c r="B35" s="27"/>
      <c r="C35" s="26"/>
      <c r="D35" s="26"/>
      <c r="E35" s="32" t="s">
        <v>37</v>
      </c>
      <c r="F35" s="92">
        <f>ROUND((SUM(BI128:BI223)),  2)</f>
        <v>0</v>
      </c>
      <c r="G35" s="93"/>
      <c r="H35" s="93"/>
      <c r="I35" s="94">
        <v>0</v>
      </c>
      <c r="J35" s="92">
        <f>0</f>
        <v>0</v>
      </c>
      <c r="K35" s="26"/>
      <c r="L35" s="39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9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7"/>
      <c r="D37" s="98" t="s">
        <v>38</v>
      </c>
      <c r="E37" s="57"/>
      <c r="F37" s="57"/>
      <c r="G37" s="99" t="s">
        <v>39</v>
      </c>
      <c r="H37" s="100" t="s">
        <v>40</v>
      </c>
      <c r="I37" s="57"/>
      <c r="J37" s="101">
        <f>SUM(J28:J35)</f>
        <v>0</v>
      </c>
      <c r="K37" s="102"/>
      <c r="L37" s="39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" customHeight="1">
      <c r="B39" s="17"/>
      <c r="L39" s="17"/>
    </row>
    <row r="40" spans="1:31" s="1" customFormat="1" ht="14.4" customHeight="1">
      <c r="B40" s="17"/>
      <c r="L40" s="17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39"/>
      <c r="D50" s="40" t="s">
        <v>41</v>
      </c>
      <c r="E50" s="41"/>
      <c r="F50" s="41"/>
      <c r="G50" s="40" t="s">
        <v>42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6"/>
      <c r="B61" s="27"/>
      <c r="C61" s="26"/>
      <c r="D61" s="42" t="s">
        <v>43</v>
      </c>
      <c r="E61" s="29"/>
      <c r="F61" s="103" t="s">
        <v>44</v>
      </c>
      <c r="G61" s="42" t="s">
        <v>43</v>
      </c>
      <c r="H61" s="29"/>
      <c r="I61" s="29"/>
      <c r="J61" s="104" t="s">
        <v>44</v>
      </c>
      <c r="K61" s="29"/>
      <c r="L61" s="39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6"/>
      <c r="B65" s="27"/>
      <c r="C65" s="26"/>
      <c r="D65" s="40" t="s">
        <v>45</v>
      </c>
      <c r="E65" s="43"/>
      <c r="F65" s="43"/>
      <c r="G65" s="40" t="s">
        <v>46</v>
      </c>
      <c r="H65" s="43"/>
      <c r="I65" s="43"/>
      <c r="J65" s="43"/>
      <c r="K65" s="43"/>
      <c r="L65" s="39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6"/>
      <c r="B76" s="27"/>
      <c r="C76" s="26"/>
      <c r="D76" s="42" t="s">
        <v>43</v>
      </c>
      <c r="E76" s="29"/>
      <c r="F76" s="103" t="s">
        <v>44</v>
      </c>
      <c r="G76" s="42" t="s">
        <v>43</v>
      </c>
      <c r="H76" s="29"/>
      <c r="I76" s="29"/>
      <c r="J76" s="104" t="s">
        <v>44</v>
      </c>
      <c r="K76" s="29"/>
      <c r="L76" s="3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" customHeight="1">
      <c r="A77" s="26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" customHeight="1">
      <c r="A81" s="26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" customHeight="1">
      <c r="A82" s="26"/>
      <c r="B82" s="27"/>
      <c r="C82" s="18" t="s">
        <v>76</v>
      </c>
      <c r="D82" s="26"/>
      <c r="E82" s="26"/>
      <c r="F82" s="26"/>
      <c r="G82" s="26"/>
      <c r="H82" s="26"/>
      <c r="I82" s="26"/>
      <c r="J82" s="26"/>
      <c r="K82" s="26"/>
      <c r="L82" s="39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9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9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350000000000001" customHeight="1">
      <c r="A85" s="26"/>
      <c r="B85" s="27"/>
      <c r="C85" s="26"/>
      <c r="D85" s="26"/>
      <c r="E85" s="233" t="str">
        <f>E7</f>
        <v>Dom ľudových tradícií _prístavba</v>
      </c>
      <c r="F85" s="246"/>
      <c r="G85" s="246"/>
      <c r="H85" s="246"/>
      <c r="I85" s="26"/>
      <c r="J85" s="26"/>
      <c r="K85" s="26"/>
      <c r="L85" s="39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9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16</v>
      </c>
      <c r="D87" s="26"/>
      <c r="E87" s="26"/>
      <c r="F87" s="21" t="str">
        <f>F10</f>
        <v xml:space="preserve"> </v>
      </c>
      <c r="G87" s="26"/>
      <c r="H87" s="26"/>
      <c r="I87" s="23" t="s">
        <v>18</v>
      </c>
      <c r="J87" s="52" t="str">
        <f>IF(J10="","",J10)</f>
        <v>21. 4. 2021</v>
      </c>
      <c r="K87" s="26"/>
      <c r="L87" s="39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9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45" customHeight="1">
      <c r="A89" s="26"/>
      <c r="B89" s="27"/>
      <c r="C89" s="23" t="s">
        <v>20</v>
      </c>
      <c r="D89" s="26"/>
      <c r="E89" s="26"/>
      <c r="F89" s="21" t="str">
        <f>E13</f>
        <v xml:space="preserve"> </v>
      </c>
      <c r="G89" s="26"/>
      <c r="H89" s="26"/>
      <c r="I89" s="23" t="s">
        <v>24</v>
      </c>
      <c r="J89" s="24" t="str">
        <f>E19</f>
        <v xml:space="preserve"> </v>
      </c>
      <c r="K89" s="26"/>
      <c r="L89" s="39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5.45" customHeight="1">
      <c r="A90" s="26"/>
      <c r="B90" s="27"/>
      <c r="C90" s="23" t="s">
        <v>23</v>
      </c>
      <c r="D90" s="26"/>
      <c r="E90" s="26"/>
      <c r="F90" s="21" t="str">
        <f>IF(E16="","",E16)</f>
        <v xml:space="preserve"> </v>
      </c>
      <c r="G90" s="26"/>
      <c r="H90" s="26"/>
      <c r="I90" s="23" t="s">
        <v>26</v>
      </c>
      <c r="J90" s="24" t="str">
        <f>E22</f>
        <v xml:space="preserve"> </v>
      </c>
      <c r="K90" s="26"/>
      <c r="L90" s="39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9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105" t="s">
        <v>77</v>
      </c>
      <c r="D92" s="97"/>
      <c r="E92" s="97"/>
      <c r="F92" s="97"/>
      <c r="G92" s="97"/>
      <c r="H92" s="97"/>
      <c r="I92" s="97"/>
      <c r="J92" s="106" t="s">
        <v>78</v>
      </c>
      <c r="K92" s="97"/>
      <c r="L92" s="39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9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5" customHeight="1">
      <c r="A94" s="26"/>
      <c r="B94" s="27"/>
      <c r="C94" s="107" t="s">
        <v>79</v>
      </c>
      <c r="D94" s="26"/>
      <c r="E94" s="26"/>
      <c r="F94" s="26"/>
      <c r="G94" s="26"/>
      <c r="H94" s="26"/>
      <c r="I94" s="26"/>
      <c r="J94" s="68">
        <f>J128</f>
        <v>0</v>
      </c>
      <c r="K94" s="26"/>
      <c r="L94" s="39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80</v>
      </c>
    </row>
    <row r="95" spans="1:47" s="9" customFormat="1" ht="24.9" customHeight="1">
      <c r="B95" s="108"/>
      <c r="D95" s="109" t="s">
        <v>81</v>
      </c>
      <c r="E95" s="110"/>
      <c r="F95" s="110"/>
      <c r="G95" s="110"/>
      <c r="H95" s="110"/>
      <c r="I95" s="110"/>
      <c r="J95" s="111">
        <f>J129</f>
        <v>0</v>
      </c>
      <c r="L95" s="108"/>
    </row>
    <row r="96" spans="1:47" s="10" customFormat="1" ht="19.95" customHeight="1">
      <c r="B96" s="112"/>
      <c r="D96" s="113" t="s">
        <v>82</v>
      </c>
      <c r="E96" s="114"/>
      <c r="F96" s="114"/>
      <c r="G96" s="114"/>
      <c r="H96" s="114"/>
      <c r="I96" s="114"/>
      <c r="J96" s="115">
        <f>J130</f>
        <v>0</v>
      </c>
      <c r="L96" s="112"/>
    </row>
    <row r="97" spans="1:31" s="10" customFormat="1" ht="19.95" customHeight="1">
      <c r="B97" s="112"/>
      <c r="D97" s="113" t="s">
        <v>83</v>
      </c>
      <c r="E97" s="114"/>
      <c r="F97" s="114"/>
      <c r="G97" s="114"/>
      <c r="H97" s="114"/>
      <c r="I97" s="114"/>
      <c r="J97" s="115">
        <f>J140</f>
        <v>0</v>
      </c>
      <c r="L97" s="112"/>
    </row>
    <row r="98" spans="1:31" s="10" customFormat="1" ht="19.95" customHeight="1">
      <c r="B98" s="112"/>
      <c r="D98" s="113" t="s">
        <v>84</v>
      </c>
      <c r="E98" s="114"/>
      <c r="F98" s="114"/>
      <c r="G98" s="114"/>
      <c r="H98" s="114"/>
      <c r="I98" s="114"/>
      <c r="J98" s="115">
        <f>J152</f>
        <v>0</v>
      </c>
      <c r="L98" s="112"/>
    </row>
    <row r="99" spans="1:31" s="10" customFormat="1" ht="19.95" customHeight="1">
      <c r="B99" s="112"/>
      <c r="D99" s="113" t="s">
        <v>85</v>
      </c>
      <c r="E99" s="114"/>
      <c r="F99" s="114"/>
      <c r="G99" s="114"/>
      <c r="H99" s="114"/>
      <c r="I99" s="114"/>
      <c r="J99" s="115">
        <f>J161</f>
        <v>0</v>
      </c>
      <c r="L99" s="112"/>
    </row>
    <row r="100" spans="1:31" s="10" customFormat="1" ht="19.95" customHeight="1">
      <c r="B100" s="112"/>
      <c r="D100" s="113" t="s">
        <v>86</v>
      </c>
      <c r="E100" s="114"/>
      <c r="F100" s="114"/>
      <c r="G100" s="114"/>
      <c r="H100" s="114"/>
      <c r="I100" s="114"/>
      <c r="J100" s="115">
        <f>J166</f>
        <v>0</v>
      </c>
      <c r="L100" s="112"/>
    </row>
    <row r="101" spans="1:31" s="10" customFormat="1" ht="19.95" customHeight="1">
      <c r="B101" s="112"/>
      <c r="D101" s="113" t="s">
        <v>87</v>
      </c>
      <c r="E101" s="114"/>
      <c r="F101" s="114"/>
      <c r="G101" s="114"/>
      <c r="H101" s="114"/>
      <c r="I101" s="114"/>
      <c r="J101" s="115">
        <f>J168</f>
        <v>0</v>
      </c>
      <c r="L101" s="112"/>
    </row>
    <row r="102" spans="1:31" s="10" customFormat="1" ht="19.95" customHeight="1">
      <c r="B102" s="112"/>
      <c r="D102" s="113" t="s">
        <v>88</v>
      </c>
      <c r="E102" s="114"/>
      <c r="F102" s="114"/>
      <c r="G102" s="114"/>
      <c r="H102" s="114"/>
      <c r="I102" s="114"/>
      <c r="J102" s="115">
        <f>J175</f>
        <v>0</v>
      </c>
      <c r="L102" s="112"/>
    </row>
    <row r="103" spans="1:31" s="10" customFormat="1" ht="19.95" customHeight="1">
      <c r="B103" s="112"/>
      <c r="D103" s="113" t="s">
        <v>89</v>
      </c>
      <c r="E103" s="114"/>
      <c r="F103" s="114"/>
      <c r="G103" s="114"/>
      <c r="H103" s="114"/>
      <c r="I103" s="114"/>
      <c r="J103" s="115">
        <f>J180</f>
        <v>0</v>
      </c>
      <c r="L103" s="112"/>
    </row>
    <row r="104" spans="1:31" s="9" customFormat="1" ht="24.9" customHeight="1">
      <c r="B104" s="108"/>
      <c r="D104" s="109" t="s">
        <v>90</v>
      </c>
      <c r="E104" s="110"/>
      <c r="F104" s="110"/>
      <c r="G104" s="110"/>
      <c r="H104" s="110"/>
      <c r="I104" s="110"/>
      <c r="J104" s="111">
        <f>J182</f>
        <v>0</v>
      </c>
      <c r="L104" s="108"/>
    </row>
    <row r="105" spans="1:31" s="10" customFormat="1" ht="19.95" customHeight="1">
      <c r="B105" s="112"/>
      <c r="D105" s="113" t="s">
        <v>91</v>
      </c>
      <c r="E105" s="114"/>
      <c r="F105" s="114"/>
      <c r="G105" s="114"/>
      <c r="H105" s="114"/>
      <c r="I105" s="114"/>
      <c r="J105" s="115">
        <f>J183</f>
        <v>0</v>
      </c>
      <c r="L105" s="112"/>
    </row>
    <row r="106" spans="1:31" s="10" customFormat="1" ht="19.95" customHeight="1">
      <c r="B106" s="112"/>
      <c r="D106" s="113" t="s">
        <v>92</v>
      </c>
      <c r="E106" s="114"/>
      <c r="F106" s="114"/>
      <c r="G106" s="114"/>
      <c r="H106" s="114"/>
      <c r="I106" s="114"/>
      <c r="J106" s="115">
        <f>J194</f>
        <v>0</v>
      </c>
      <c r="L106" s="112"/>
    </row>
    <row r="107" spans="1:31" s="10" customFormat="1" ht="19.95" customHeight="1">
      <c r="B107" s="112"/>
      <c r="D107" s="113" t="s">
        <v>93</v>
      </c>
      <c r="E107" s="114"/>
      <c r="F107" s="114"/>
      <c r="G107" s="114"/>
      <c r="H107" s="114"/>
      <c r="I107" s="114"/>
      <c r="J107" s="115">
        <f>J202</f>
        <v>0</v>
      </c>
      <c r="L107" s="112"/>
    </row>
    <row r="108" spans="1:31" s="10" customFormat="1" ht="19.95" customHeight="1">
      <c r="B108" s="112"/>
      <c r="D108" s="113" t="s">
        <v>94</v>
      </c>
      <c r="E108" s="114"/>
      <c r="F108" s="114"/>
      <c r="G108" s="114"/>
      <c r="H108" s="114"/>
      <c r="I108" s="114"/>
      <c r="J108" s="115">
        <f>J214</f>
        <v>0</v>
      </c>
      <c r="L108" s="112"/>
    </row>
    <row r="109" spans="1:31" s="10" customFormat="1" ht="19.95" customHeight="1">
      <c r="B109" s="112"/>
      <c r="D109" s="113" t="s">
        <v>95</v>
      </c>
      <c r="E109" s="114"/>
      <c r="F109" s="114"/>
      <c r="G109" s="114"/>
      <c r="H109" s="114"/>
      <c r="I109" s="114"/>
      <c r="J109" s="115">
        <f>J219</f>
        <v>0</v>
      </c>
      <c r="L109" s="112"/>
    </row>
    <row r="110" spans="1:31" s="10" customFormat="1" ht="19.95" customHeight="1">
      <c r="B110" s="112"/>
      <c r="D110" s="113" t="s">
        <v>96</v>
      </c>
      <c r="E110" s="114"/>
      <c r="F110" s="114"/>
      <c r="G110" s="114"/>
      <c r="H110" s="114"/>
      <c r="I110" s="114"/>
      <c r="J110" s="115">
        <f>J221</f>
        <v>0</v>
      </c>
      <c r="L110" s="112"/>
    </row>
    <row r="111" spans="1:31" s="2" customFormat="1" ht="21.7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" customHeight="1">
      <c r="A112" s="26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6" spans="1:63" s="2" customFormat="1" ht="6.9" customHeight="1">
      <c r="A116" s="26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3" s="2" customFormat="1" ht="24.9" customHeight="1">
      <c r="A117" s="26"/>
      <c r="B117" s="27"/>
      <c r="C117" s="18" t="s">
        <v>97</v>
      </c>
      <c r="D117" s="26"/>
      <c r="E117" s="26"/>
      <c r="F117" s="26"/>
      <c r="G117" s="26"/>
      <c r="H117" s="26"/>
      <c r="I117" s="26"/>
      <c r="J117" s="26"/>
      <c r="K117" s="26"/>
      <c r="L117" s="39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3" s="2" customFormat="1" ht="6.9" customHeight="1">
      <c r="A118" s="26"/>
      <c r="B118" s="27"/>
      <c r="C118" s="26"/>
      <c r="D118" s="26"/>
      <c r="E118" s="26"/>
      <c r="F118" s="26"/>
      <c r="G118" s="26"/>
      <c r="H118" s="26"/>
      <c r="I118" s="26"/>
      <c r="J118" s="26"/>
      <c r="K118" s="26"/>
      <c r="L118" s="39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3" s="2" customFormat="1" ht="12" customHeight="1">
      <c r="A119" s="26"/>
      <c r="B119" s="27"/>
      <c r="C119" s="23" t="s">
        <v>13</v>
      </c>
      <c r="D119" s="26"/>
      <c r="E119" s="26"/>
      <c r="F119" s="26"/>
      <c r="G119" s="26"/>
      <c r="H119" s="26"/>
      <c r="I119" s="26"/>
      <c r="J119" s="26"/>
      <c r="K119" s="26"/>
      <c r="L119" s="39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3" s="2" customFormat="1" ht="16.350000000000001" customHeight="1">
      <c r="A120" s="26"/>
      <c r="B120" s="27"/>
      <c r="C120" s="26"/>
      <c r="D120" s="26"/>
      <c r="E120" s="233" t="str">
        <f>E7</f>
        <v>Dom ľudových tradícií _prístavba</v>
      </c>
      <c r="F120" s="246"/>
      <c r="G120" s="246"/>
      <c r="H120" s="246"/>
      <c r="I120" s="26"/>
      <c r="J120" s="26"/>
      <c r="K120" s="26"/>
      <c r="L120" s="39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3" s="2" customFormat="1" ht="6.9" customHeight="1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63" s="2" customFormat="1" ht="12" customHeight="1">
      <c r="A122" s="26"/>
      <c r="B122" s="27"/>
      <c r="C122" s="23" t="s">
        <v>16</v>
      </c>
      <c r="D122" s="26"/>
      <c r="E122" s="26"/>
      <c r="F122" s="21" t="str">
        <f>F10</f>
        <v xml:space="preserve"> </v>
      </c>
      <c r="G122" s="26"/>
      <c r="H122" s="26"/>
      <c r="I122" s="23" t="s">
        <v>18</v>
      </c>
      <c r="J122" s="52" t="str">
        <f>IF(J10="","",J10)</f>
        <v>21. 4. 2021</v>
      </c>
      <c r="K122" s="26"/>
      <c r="L122" s="39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63" s="2" customFormat="1" ht="6.9" customHeight="1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63" s="2" customFormat="1" ht="15.45" customHeight="1">
      <c r="A124" s="26"/>
      <c r="B124" s="27"/>
      <c r="C124" s="23" t="s">
        <v>20</v>
      </c>
      <c r="D124" s="26"/>
      <c r="E124" s="26"/>
      <c r="F124" s="21" t="str">
        <f>E13</f>
        <v xml:space="preserve"> </v>
      </c>
      <c r="G124" s="26"/>
      <c r="H124" s="26"/>
      <c r="I124" s="23" t="s">
        <v>24</v>
      </c>
      <c r="J124" s="24" t="str">
        <f>E19</f>
        <v xml:space="preserve"> </v>
      </c>
      <c r="K124" s="26"/>
      <c r="L124" s="3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63" s="2" customFormat="1" ht="15.45" customHeight="1">
      <c r="A125" s="26"/>
      <c r="B125" s="27"/>
      <c r="C125" s="23" t="s">
        <v>23</v>
      </c>
      <c r="D125" s="26"/>
      <c r="E125" s="26"/>
      <c r="F125" s="21" t="str">
        <f>IF(E16="","",E16)</f>
        <v xml:space="preserve"> </v>
      </c>
      <c r="G125" s="26"/>
      <c r="H125" s="26"/>
      <c r="I125" s="23" t="s">
        <v>26</v>
      </c>
      <c r="J125" s="24" t="str">
        <f>E22</f>
        <v xml:space="preserve"> </v>
      </c>
      <c r="K125" s="26"/>
      <c r="L125" s="39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6" spans="1:63" s="2" customFormat="1" ht="10.35" customHeight="1">
      <c r="A126" s="26"/>
      <c r="B126" s="27"/>
      <c r="C126" s="26"/>
      <c r="D126" s="26"/>
      <c r="E126" s="26"/>
      <c r="F126" s="26"/>
      <c r="G126" s="26"/>
      <c r="H126" s="26"/>
      <c r="I126" s="26"/>
      <c r="J126" s="26"/>
      <c r="K126" s="26"/>
      <c r="L126" s="3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</row>
    <row r="127" spans="1:63" s="11" customFormat="1" ht="29.25" customHeight="1">
      <c r="A127" s="116"/>
      <c r="B127" s="117"/>
      <c r="C127" s="118" t="s">
        <v>98</v>
      </c>
      <c r="D127" s="119" t="s">
        <v>53</v>
      </c>
      <c r="E127" s="119" t="s">
        <v>49</v>
      </c>
      <c r="F127" s="119" t="s">
        <v>50</v>
      </c>
      <c r="G127" s="119" t="s">
        <v>99</v>
      </c>
      <c r="H127" s="119" t="s">
        <v>100</v>
      </c>
      <c r="I127" s="119" t="s">
        <v>101</v>
      </c>
      <c r="J127" s="120" t="s">
        <v>78</v>
      </c>
      <c r="K127" s="121" t="s">
        <v>102</v>
      </c>
      <c r="L127" s="122"/>
      <c r="M127" s="59" t="s">
        <v>1</v>
      </c>
      <c r="N127" s="60" t="s">
        <v>32</v>
      </c>
      <c r="O127" s="60" t="s">
        <v>103</v>
      </c>
      <c r="P127" s="60" t="s">
        <v>104</v>
      </c>
      <c r="Q127" s="60" t="s">
        <v>105</v>
      </c>
      <c r="R127" s="60" t="s">
        <v>106</v>
      </c>
      <c r="S127" s="60" t="s">
        <v>107</v>
      </c>
      <c r="T127" s="61" t="s">
        <v>108</v>
      </c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</row>
    <row r="128" spans="1:63" s="2" customFormat="1" ht="22.95" customHeight="1">
      <c r="A128" s="26"/>
      <c r="B128" s="27"/>
      <c r="C128" s="66" t="s">
        <v>79</v>
      </c>
      <c r="D128" s="26"/>
      <c r="E128" s="26"/>
      <c r="F128" s="26"/>
      <c r="G128" s="26"/>
      <c r="H128" s="26"/>
      <c r="I128" s="26"/>
      <c r="J128" s="123">
        <f>BK128</f>
        <v>0</v>
      </c>
      <c r="K128" s="26"/>
      <c r="L128" s="27"/>
      <c r="M128" s="62"/>
      <c r="N128" s="53"/>
      <c r="O128" s="63"/>
      <c r="P128" s="124">
        <f>P129+P182</f>
        <v>1126.0631843000001</v>
      </c>
      <c r="Q128" s="63"/>
      <c r="R128" s="124">
        <f>R129+R182</f>
        <v>219.87377462999996</v>
      </c>
      <c r="S128" s="63"/>
      <c r="T128" s="125">
        <f>T129+T182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67</v>
      </c>
      <c r="AU128" s="14" t="s">
        <v>80</v>
      </c>
      <c r="BK128" s="126">
        <f>BK129+BK182</f>
        <v>0</v>
      </c>
    </row>
    <row r="129" spans="1:65" s="12" customFormat="1" ht="25.95" customHeight="1">
      <c r="B129" s="127"/>
      <c r="D129" s="128" t="s">
        <v>67</v>
      </c>
      <c r="E129" s="129" t="s">
        <v>109</v>
      </c>
      <c r="F129" s="129" t="s">
        <v>110</v>
      </c>
      <c r="J129" s="130">
        <f>BK129</f>
        <v>0</v>
      </c>
      <c r="L129" s="127"/>
      <c r="M129" s="131"/>
      <c r="N129" s="132"/>
      <c r="O129" s="132"/>
      <c r="P129" s="133">
        <f>P130+P140+P152+P161+P166+P168+P175+P180</f>
        <v>822.80621139999994</v>
      </c>
      <c r="Q129" s="132"/>
      <c r="R129" s="133">
        <f>R130+R140+R152+R161+R166+R168+R175+R180</f>
        <v>190.39665728999995</v>
      </c>
      <c r="S129" s="132"/>
      <c r="T129" s="134">
        <f>T130+T140+T152+T161+T166+T168+T175+T180</f>
        <v>0</v>
      </c>
      <c r="AR129" s="128" t="s">
        <v>73</v>
      </c>
      <c r="AT129" s="135" t="s">
        <v>67</v>
      </c>
      <c r="AU129" s="135" t="s">
        <v>68</v>
      </c>
      <c r="AY129" s="128" t="s">
        <v>111</v>
      </c>
      <c r="BK129" s="136">
        <f>BK130+BK140+BK152+BK161+BK166+BK168+BK175+BK180</f>
        <v>0</v>
      </c>
    </row>
    <row r="130" spans="1:65" s="12" customFormat="1" ht="22.95" customHeight="1">
      <c r="B130" s="127"/>
      <c r="D130" s="128" t="s">
        <v>67</v>
      </c>
      <c r="E130" s="137" t="s">
        <v>73</v>
      </c>
      <c r="F130" s="137" t="s">
        <v>112</v>
      </c>
      <c r="J130" s="138">
        <f>BK130</f>
        <v>0</v>
      </c>
      <c r="L130" s="127"/>
      <c r="M130" s="131"/>
      <c r="N130" s="132"/>
      <c r="O130" s="132"/>
      <c r="P130" s="133">
        <f>SUM(P131:P139)</f>
        <v>92.019813999999997</v>
      </c>
      <c r="Q130" s="132"/>
      <c r="R130" s="133">
        <f>SUM(R131:R139)</f>
        <v>0</v>
      </c>
      <c r="S130" s="132"/>
      <c r="T130" s="134">
        <f>SUM(T131:T139)</f>
        <v>0</v>
      </c>
      <c r="AR130" s="128" t="s">
        <v>73</v>
      </c>
      <c r="AT130" s="135" t="s">
        <v>67</v>
      </c>
      <c r="AU130" s="135" t="s">
        <v>73</v>
      </c>
      <c r="AY130" s="128" t="s">
        <v>111</v>
      </c>
      <c r="BK130" s="136">
        <f>SUM(BK131:BK139)</f>
        <v>0</v>
      </c>
    </row>
    <row r="131" spans="1:65" s="2" customFormat="1" ht="31.95" customHeight="1">
      <c r="A131" s="26"/>
      <c r="B131" s="139"/>
      <c r="C131" s="140" t="s">
        <v>73</v>
      </c>
      <c r="D131" s="140" t="s">
        <v>113</v>
      </c>
      <c r="E131" s="141" t="s">
        <v>114</v>
      </c>
      <c r="F131" s="142" t="s">
        <v>115</v>
      </c>
      <c r="G131" s="143" t="s">
        <v>116</v>
      </c>
      <c r="H131" s="144">
        <v>32.423999999999999</v>
      </c>
      <c r="I131" s="145"/>
      <c r="J131" s="145">
        <f t="shared" ref="J131:J139" si="0">ROUND(I131*H131,2)</f>
        <v>0</v>
      </c>
      <c r="K131" s="146"/>
      <c r="L131" s="27"/>
      <c r="M131" s="147" t="s">
        <v>1</v>
      </c>
      <c r="N131" s="148" t="s">
        <v>34</v>
      </c>
      <c r="O131" s="149">
        <v>1.2999999999999999E-2</v>
      </c>
      <c r="P131" s="149">
        <f t="shared" ref="P131:P139" si="1">O131*H131</f>
        <v>0.421512</v>
      </c>
      <c r="Q131" s="149">
        <v>0</v>
      </c>
      <c r="R131" s="149">
        <f t="shared" ref="R131:R139" si="2">Q131*H131</f>
        <v>0</v>
      </c>
      <c r="S131" s="149">
        <v>0</v>
      </c>
      <c r="T131" s="150">
        <f t="shared" ref="T131:T139" si="3"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117</v>
      </c>
      <c r="AT131" s="151" t="s">
        <v>113</v>
      </c>
      <c r="AU131" s="151" t="s">
        <v>118</v>
      </c>
      <c r="AY131" s="14" t="s">
        <v>111</v>
      </c>
      <c r="BE131" s="152">
        <f t="shared" ref="BE131:BE139" si="4">IF(N131="základná",J131,0)</f>
        <v>0</v>
      </c>
      <c r="BF131" s="152">
        <f t="shared" ref="BF131:BF139" si="5">IF(N131="znížená",J131,0)</f>
        <v>0</v>
      </c>
      <c r="BG131" s="152">
        <f t="shared" ref="BG131:BG139" si="6">IF(N131="zákl. prenesená",J131,0)</f>
        <v>0</v>
      </c>
      <c r="BH131" s="152">
        <f t="shared" ref="BH131:BH139" si="7">IF(N131="zníž. prenesená",J131,0)</f>
        <v>0</v>
      </c>
      <c r="BI131" s="152">
        <f t="shared" ref="BI131:BI139" si="8">IF(N131="nulová",J131,0)</f>
        <v>0</v>
      </c>
      <c r="BJ131" s="14" t="s">
        <v>118</v>
      </c>
      <c r="BK131" s="152">
        <f t="shared" ref="BK131:BK139" si="9">ROUND(I131*H131,2)</f>
        <v>0</v>
      </c>
      <c r="BL131" s="14" t="s">
        <v>117</v>
      </c>
      <c r="BM131" s="151" t="s">
        <v>119</v>
      </c>
    </row>
    <row r="132" spans="1:65" s="2" customFormat="1" ht="21" customHeight="1">
      <c r="A132" s="26"/>
      <c r="B132" s="139"/>
      <c r="C132" s="140" t="s">
        <v>118</v>
      </c>
      <c r="D132" s="140" t="s">
        <v>113</v>
      </c>
      <c r="E132" s="141" t="s">
        <v>120</v>
      </c>
      <c r="F132" s="142" t="s">
        <v>121</v>
      </c>
      <c r="G132" s="143" t="s">
        <v>116</v>
      </c>
      <c r="H132" s="144">
        <v>25.416</v>
      </c>
      <c r="I132" s="145"/>
      <c r="J132" s="145">
        <f t="shared" si="0"/>
        <v>0</v>
      </c>
      <c r="K132" s="146"/>
      <c r="L132" s="27"/>
      <c r="M132" s="147" t="s">
        <v>1</v>
      </c>
      <c r="N132" s="148" t="s">
        <v>34</v>
      </c>
      <c r="O132" s="149">
        <v>2.5139999999999998</v>
      </c>
      <c r="P132" s="149">
        <f t="shared" si="1"/>
        <v>63.895823999999998</v>
      </c>
      <c r="Q132" s="149">
        <v>0</v>
      </c>
      <c r="R132" s="149">
        <f t="shared" si="2"/>
        <v>0</v>
      </c>
      <c r="S132" s="149">
        <v>0</v>
      </c>
      <c r="T132" s="150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51" t="s">
        <v>117</v>
      </c>
      <c r="AT132" s="151" t="s">
        <v>113</v>
      </c>
      <c r="AU132" s="151" t="s">
        <v>118</v>
      </c>
      <c r="AY132" s="14" t="s">
        <v>111</v>
      </c>
      <c r="BE132" s="152">
        <f t="shared" si="4"/>
        <v>0</v>
      </c>
      <c r="BF132" s="152">
        <f t="shared" si="5"/>
        <v>0</v>
      </c>
      <c r="BG132" s="152">
        <f t="shared" si="6"/>
        <v>0</v>
      </c>
      <c r="BH132" s="152">
        <f t="shared" si="7"/>
        <v>0</v>
      </c>
      <c r="BI132" s="152">
        <f t="shared" si="8"/>
        <v>0</v>
      </c>
      <c r="BJ132" s="14" t="s">
        <v>118</v>
      </c>
      <c r="BK132" s="152">
        <f t="shared" si="9"/>
        <v>0</v>
      </c>
      <c r="BL132" s="14" t="s">
        <v>117</v>
      </c>
      <c r="BM132" s="151" t="s">
        <v>122</v>
      </c>
    </row>
    <row r="133" spans="1:65" s="2" customFormat="1" ht="36.75" customHeight="1">
      <c r="A133" s="26"/>
      <c r="B133" s="139"/>
      <c r="C133" s="140" t="s">
        <v>123</v>
      </c>
      <c r="D133" s="140" t="s">
        <v>113</v>
      </c>
      <c r="E133" s="141" t="s">
        <v>124</v>
      </c>
      <c r="F133" s="142" t="s">
        <v>125</v>
      </c>
      <c r="G133" s="143" t="s">
        <v>116</v>
      </c>
      <c r="H133" s="144">
        <v>25.416</v>
      </c>
      <c r="I133" s="145"/>
      <c r="J133" s="145">
        <f t="shared" si="0"/>
        <v>0</v>
      </c>
      <c r="K133" s="146"/>
      <c r="L133" s="27"/>
      <c r="M133" s="147" t="s">
        <v>1</v>
      </c>
      <c r="N133" s="148" t="s">
        <v>34</v>
      </c>
      <c r="O133" s="149">
        <v>0.61299999999999999</v>
      </c>
      <c r="P133" s="149">
        <f t="shared" si="1"/>
        <v>15.580007999999999</v>
      </c>
      <c r="Q133" s="149">
        <v>0</v>
      </c>
      <c r="R133" s="149">
        <f t="shared" si="2"/>
        <v>0</v>
      </c>
      <c r="S133" s="149">
        <v>0</v>
      </c>
      <c r="T133" s="150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117</v>
      </c>
      <c r="AT133" s="151" t="s">
        <v>113</v>
      </c>
      <c r="AU133" s="151" t="s">
        <v>118</v>
      </c>
      <c r="AY133" s="14" t="s">
        <v>111</v>
      </c>
      <c r="BE133" s="152">
        <f t="shared" si="4"/>
        <v>0</v>
      </c>
      <c r="BF133" s="152">
        <f t="shared" si="5"/>
        <v>0</v>
      </c>
      <c r="BG133" s="152">
        <f t="shared" si="6"/>
        <v>0</v>
      </c>
      <c r="BH133" s="152">
        <f t="shared" si="7"/>
        <v>0</v>
      </c>
      <c r="BI133" s="152">
        <f t="shared" si="8"/>
        <v>0</v>
      </c>
      <c r="BJ133" s="14" t="s">
        <v>118</v>
      </c>
      <c r="BK133" s="152">
        <f t="shared" si="9"/>
        <v>0</v>
      </c>
      <c r="BL133" s="14" t="s">
        <v>117</v>
      </c>
      <c r="BM133" s="151" t="s">
        <v>126</v>
      </c>
    </row>
    <row r="134" spans="1:65" s="2" customFormat="1" ht="16.350000000000001" customHeight="1">
      <c r="A134" s="26"/>
      <c r="B134" s="139"/>
      <c r="C134" s="140" t="s">
        <v>117</v>
      </c>
      <c r="D134" s="140" t="s">
        <v>113</v>
      </c>
      <c r="E134" s="141" t="s">
        <v>127</v>
      </c>
      <c r="F134" s="142" t="s">
        <v>128</v>
      </c>
      <c r="G134" s="143" t="s">
        <v>116</v>
      </c>
      <c r="H134" s="144">
        <v>3.39</v>
      </c>
      <c r="I134" s="145"/>
      <c r="J134" s="145">
        <f t="shared" si="0"/>
        <v>0</v>
      </c>
      <c r="K134" s="146"/>
      <c r="L134" s="27"/>
      <c r="M134" s="147" t="s">
        <v>1</v>
      </c>
      <c r="N134" s="148" t="s">
        <v>34</v>
      </c>
      <c r="O134" s="149">
        <v>1.5089999999999999</v>
      </c>
      <c r="P134" s="149">
        <f t="shared" si="1"/>
        <v>5.1155099999999996</v>
      </c>
      <c r="Q134" s="149">
        <v>0</v>
      </c>
      <c r="R134" s="149">
        <f t="shared" si="2"/>
        <v>0</v>
      </c>
      <c r="S134" s="149">
        <v>0</v>
      </c>
      <c r="T134" s="150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51" t="s">
        <v>117</v>
      </c>
      <c r="AT134" s="151" t="s">
        <v>113</v>
      </c>
      <c r="AU134" s="151" t="s">
        <v>118</v>
      </c>
      <c r="AY134" s="14" t="s">
        <v>111</v>
      </c>
      <c r="BE134" s="152">
        <f t="shared" si="4"/>
        <v>0</v>
      </c>
      <c r="BF134" s="152">
        <f t="shared" si="5"/>
        <v>0</v>
      </c>
      <c r="BG134" s="152">
        <f t="shared" si="6"/>
        <v>0</v>
      </c>
      <c r="BH134" s="152">
        <f t="shared" si="7"/>
        <v>0</v>
      </c>
      <c r="BI134" s="152">
        <f t="shared" si="8"/>
        <v>0</v>
      </c>
      <c r="BJ134" s="14" t="s">
        <v>118</v>
      </c>
      <c r="BK134" s="152">
        <f t="shared" si="9"/>
        <v>0</v>
      </c>
      <c r="BL134" s="14" t="s">
        <v>117</v>
      </c>
      <c r="BM134" s="151" t="s">
        <v>129</v>
      </c>
    </row>
    <row r="135" spans="1:65" s="2" customFormat="1" ht="36.75" customHeight="1">
      <c r="A135" s="26"/>
      <c r="B135" s="139"/>
      <c r="C135" s="140" t="s">
        <v>130</v>
      </c>
      <c r="D135" s="140" t="s">
        <v>113</v>
      </c>
      <c r="E135" s="141" t="s">
        <v>131</v>
      </c>
      <c r="F135" s="142" t="s">
        <v>132</v>
      </c>
      <c r="G135" s="143" t="s">
        <v>116</v>
      </c>
      <c r="H135" s="144">
        <v>3.39</v>
      </c>
      <c r="I135" s="145"/>
      <c r="J135" s="145">
        <f t="shared" si="0"/>
        <v>0</v>
      </c>
      <c r="K135" s="146"/>
      <c r="L135" s="27"/>
      <c r="M135" s="147" t="s">
        <v>1</v>
      </c>
      <c r="N135" s="148" t="s">
        <v>34</v>
      </c>
      <c r="O135" s="149">
        <v>0.08</v>
      </c>
      <c r="P135" s="149">
        <f t="shared" si="1"/>
        <v>0.2712</v>
      </c>
      <c r="Q135" s="149">
        <v>0</v>
      </c>
      <c r="R135" s="149">
        <f t="shared" si="2"/>
        <v>0</v>
      </c>
      <c r="S135" s="149">
        <v>0</v>
      </c>
      <c r="T135" s="150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51" t="s">
        <v>117</v>
      </c>
      <c r="AT135" s="151" t="s">
        <v>113</v>
      </c>
      <c r="AU135" s="151" t="s">
        <v>118</v>
      </c>
      <c r="AY135" s="14" t="s">
        <v>111</v>
      </c>
      <c r="BE135" s="152">
        <f t="shared" si="4"/>
        <v>0</v>
      </c>
      <c r="BF135" s="152">
        <f t="shared" si="5"/>
        <v>0</v>
      </c>
      <c r="BG135" s="152">
        <f t="shared" si="6"/>
        <v>0</v>
      </c>
      <c r="BH135" s="152">
        <f t="shared" si="7"/>
        <v>0</v>
      </c>
      <c r="BI135" s="152">
        <f t="shared" si="8"/>
        <v>0</v>
      </c>
      <c r="BJ135" s="14" t="s">
        <v>118</v>
      </c>
      <c r="BK135" s="152">
        <f t="shared" si="9"/>
        <v>0</v>
      </c>
      <c r="BL135" s="14" t="s">
        <v>117</v>
      </c>
      <c r="BM135" s="151" t="s">
        <v>133</v>
      </c>
    </row>
    <row r="136" spans="1:65" s="2" customFormat="1" ht="31.95" customHeight="1">
      <c r="A136" s="26"/>
      <c r="B136" s="139"/>
      <c r="C136" s="140" t="s">
        <v>134</v>
      </c>
      <c r="D136" s="140" t="s">
        <v>113</v>
      </c>
      <c r="E136" s="141" t="s">
        <v>135</v>
      </c>
      <c r="F136" s="142" t="s">
        <v>136</v>
      </c>
      <c r="G136" s="143" t="s">
        <v>116</v>
      </c>
      <c r="H136" s="144">
        <v>61.23</v>
      </c>
      <c r="I136" s="145"/>
      <c r="J136" s="145">
        <f t="shared" si="0"/>
        <v>0</v>
      </c>
      <c r="K136" s="146"/>
      <c r="L136" s="27"/>
      <c r="M136" s="147" t="s">
        <v>1</v>
      </c>
      <c r="N136" s="148" t="s">
        <v>34</v>
      </c>
      <c r="O136" s="149">
        <v>7.0999999999999994E-2</v>
      </c>
      <c r="P136" s="149">
        <f t="shared" si="1"/>
        <v>4.3473299999999995</v>
      </c>
      <c r="Q136" s="149">
        <v>0</v>
      </c>
      <c r="R136" s="149">
        <f t="shared" si="2"/>
        <v>0</v>
      </c>
      <c r="S136" s="149">
        <v>0</v>
      </c>
      <c r="T136" s="150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117</v>
      </c>
      <c r="AT136" s="151" t="s">
        <v>113</v>
      </c>
      <c r="AU136" s="151" t="s">
        <v>118</v>
      </c>
      <c r="AY136" s="14" t="s">
        <v>111</v>
      </c>
      <c r="BE136" s="152">
        <f t="shared" si="4"/>
        <v>0</v>
      </c>
      <c r="BF136" s="152">
        <f t="shared" si="5"/>
        <v>0</v>
      </c>
      <c r="BG136" s="152">
        <f t="shared" si="6"/>
        <v>0</v>
      </c>
      <c r="BH136" s="152">
        <f t="shared" si="7"/>
        <v>0</v>
      </c>
      <c r="BI136" s="152">
        <f t="shared" si="8"/>
        <v>0</v>
      </c>
      <c r="BJ136" s="14" t="s">
        <v>118</v>
      </c>
      <c r="BK136" s="152">
        <f t="shared" si="9"/>
        <v>0</v>
      </c>
      <c r="BL136" s="14" t="s">
        <v>117</v>
      </c>
      <c r="BM136" s="151" t="s">
        <v>137</v>
      </c>
    </row>
    <row r="137" spans="1:65" s="2" customFormat="1" ht="16.350000000000001" customHeight="1">
      <c r="A137" s="26"/>
      <c r="B137" s="139"/>
      <c r="C137" s="140" t="s">
        <v>138</v>
      </c>
      <c r="D137" s="140" t="s">
        <v>113</v>
      </c>
      <c r="E137" s="141" t="s">
        <v>139</v>
      </c>
      <c r="F137" s="142" t="s">
        <v>140</v>
      </c>
      <c r="G137" s="143" t="s">
        <v>116</v>
      </c>
      <c r="H137" s="144">
        <v>61.23</v>
      </c>
      <c r="I137" s="145"/>
      <c r="J137" s="145">
        <f t="shared" si="0"/>
        <v>0</v>
      </c>
      <c r="K137" s="146"/>
      <c r="L137" s="27"/>
      <c r="M137" s="147" t="s">
        <v>1</v>
      </c>
      <c r="N137" s="148" t="s">
        <v>34</v>
      </c>
      <c r="O137" s="149">
        <v>8.9999999999999993E-3</v>
      </c>
      <c r="P137" s="149">
        <f t="shared" si="1"/>
        <v>0.55106999999999995</v>
      </c>
      <c r="Q137" s="149">
        <v>0</v>
      </c>
      <c r="R137" s="149">
        <f t="shared" si="2"/>
        <v>0</v>
      </c>
      <c r="S137" s="149">
        <v>0</v>
      </c>
      <c r="T137" s="150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51" t="s">
        <v>117</v>
      </c>
      <c r="AT137" s="151" t="s">
        <v>113</v>
      </c>
      <c r="AU137" s="151" t="s">
        <v>118</v>
      </c>
      <c r="AY137" s="14" t="s">
        <v>111</v>
      </c>
      <c r="BE137" s="152">
        <f t="shared" si="4"/>
        <v>0</v>
      </c>
      <c r="BF137" s="152">
        <f t="shared" si="5"/>
        <v>0</v>
      </c>
      <c r="BG137" s="152">
        <f t="shared" si="6"/>
        <v>0</v>
      </c>
      <c r="BH137" s="152">
        <f t="shared" si="7"/>
        <v>0</v>
      </c>
      <c r="BI137" s="152">
        <f t="shared" si="8"/>
        <v>0</v>
      </c>
      <c r="BJ137" s="14" t="s">
        <v>118</v>
      </c>
      <c r="BK137" s="152">
        <f t="shared" si="9"/>
        <v>0</v>
      </c>
      <c r="BL137" s="14" t="s">
        <v>117</v>
      </c>
      <c r="BM137" s="151" t="s">
        <v>141</v>
      </c>
    </row>
    <row r="138" spans="1:65" s="2" customFormat="1" ht="16.350000000000001" customHeight="1">
      <c r="A138" s="26"/>
      <c r="B138" s="139"/>
      <c r="C138" s="140" t="s">
        <v>12</v>
      </c>
      <c r="D138" s="140" t="s">
        <v>113</v>
      </c>
      <c r="E138" s="141" t="s">
        <v>142</v>
      </c>
      <c r="F138" s="142" t="s">
        <v>143</v>
      </c>
      <c r="G138" s="143" t="s">
        <v>116</v>
      </c>
      <c r="H138" s="144">
        <v>61.23</v>
      </c>
      <c r="I138" s="145"/>
      <c r="J138" s="145">
        <f t="shared" si="0"/>
        <v>0</v>
      </c>
      <c r="K138" s="146"/>
      <c r="L138" s="27"/>
      <c r="M138" s="147" t="s">
        <v>1</v>
      </c>
      <c r="N138" s="148" t="s">
        <v>34</v>
      </c>
      <c r="O138" s="149">
        <v>0</v>
      </c>
      <c r="P138" s="149">
        <f t="shared" si="1"/>
        <v>0</v>
      </c>
      <c r="Q138" s="149">
        <v>0</v>
      </c>
      <c r="R138" s="149">
        <f t="shared" si="2"/>
        <v>0</v>
      </c>
      <c r="S138" s="149">
        <v>0</v>
      </c>
      <c r="T138" s="150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117</v>
      </c>
      <c r="AT138" s="151" t="s">
        <v>113</v>
      </c>
      <c r="AU138" s="151" t="s">
        <v>118</v>
      </c>
      <c r="AY138" s="14" t="s">
        <v>111</v>
      </c>
      <c r="BE138" s="152">
        <f t="shared" si="4"/>
        <v>0</v>
      </c>
      <c r="BF138" s="152">
        <f t="shared" si="5"/>
        <v>0</v>
      </c>
      <c r="BG138" s="152">
        <f t="shared" si="6"/>
        <v>0</v>
      </c>
      <c r="BH138" s="152">
        <f t="shared" si="7"/>
        <v>0</v>
      </c>
      <c r="BI138" s="152">
        <f t="shared" si="8"/>
        <v>0</v>
      </c>
      <c r="BJ138" s="14" t="s">
        <v>118</v>
      </c>
      <c r="BK138" s="152">
        <f t="shared" si="9"/>
        <v>0</v>
      </c>
      <c r="BL138" s="14" t="s">
        <v>117</v>
      </c>
      <c r="BM138" s="151" t="s">
        <v>144</v>
      </c>
    </row>
    <row r="139" spans="1:65" s="2" customFormat="1" ht="21" customHeight="1">
      <c r="A139" s="26"/>
      <c r="B139" s="139"/>
      <c r="C139" s="140" t="s">
        <v>145</v>
      </c>
      <c r="D139" s="140" t="s">
        <v>113</v>
      </c>
      <c r="E139" s="141" t="s">
        <v>146</v>
      </c>
      <c r="F139" s="142" t="s">
        <v>147</v>
      </c>
      <c r="G139" s="143" t="s">
        <v>148</v>
      </c>
      <c r="H139" s="144">
        <v>108.08</v>
      </c>
      <c r="I139" s="145"/>
      <c r="J139" s="145">
        <f t="shared" si="0"/>
        <v>0</v>
      </c>
      <c r="K139" s="146"/>
      <c r="L139" s="27"/>
      <c r="M139" s="147" t="s">
        <v>1</v>
      </c>
      <c r="N139" s="148" t="s">
        <v>34</v>
      </c>
      <c r="O139" s="149">
        <v>1.7000000000000001E-2</v>
      </c>
      <c r="P139" s="149">
        <f t="shared" si="1"/>
        <v>1.8373600000000001</v>
      </c>
      <c r="Q139" s="149">
        <v>0</v>
      </c>
      <c r="R139" s="149">
        <f t="shared" si="2"/>
        <v>0</v>
      </c>
      <c r="S139" s="149">
        <v>0</v>
      </c>
      <c r="T139" s="150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51" t="s">
        <v>117</v>
      </c>
      <c r="AT139" s="151" t="s">
        <v>113</v>
      </c>
      <c r="AU139" s="151" t="s">
        <v>118</v>
      </c>
      <c r="AY139" s="14" t="s">
        <v>111</v>
      </c>
      <c r="BE139" s="152">
        <f t="shared" si="4"/>
        <v>0</v>
      </c>
      <c r="BF139" s="152">
        <f t="shared" si="5"/>
        <v>0</v>
      </c>
      <c r="BG139" s="152">
        <f t="shared" si="6"/>
        <v>0</v>
      </c>
      <c r="BH139" s="152">
        <f t="shared" si="7"/>
        <v>0</v>
      </c>
      <c r="BI139" s="152">
        <f t="shared" si="8"/>
        <v>0</v>
      </c>
      <c r="BJ139" s="14" t="s">
        <v>118</v>
      </c>
      <c r="BK139" s="152">
        <f t="shared" si="9"/>
        <v>0</v>
      </c>
      <c r="BL139" s="14" t="s">
        <v>117</v>
      </c>
      <c r="BM139" s="151" t="s">
        <v>149</v>
      </c>
    </row>
    <row r="140" spans="1:65" s="12" customFormat="1" ht="22.95" customHeight="1">
      <c r="B140" s="127"/>
      <c r="D140" s="128" t="s">
        <v>67</v>
      </c>
      <c r="E140" s="137" t="s">
        <v>118</v>
      </c>
      <c r="F140" s="137" t="s">
        <v>150</v>
      </c>
      <c r="J140" s="138">
        <f>BK140</f>
        <v>0</v>
      </c>
      <c r="L140" s="127"/>
      <c r="M140" s="131"/>
      <c r="N140" s="132"/>
      <c r="O140" s="132"/>
      <c r="P140" s="133">
        <f>SUM(P141:P151)</f>
        <v>115.44165499999998</v>
      </c>
      <c r="Q140" s="132"/>
      <c r="R140" s="133">
        <f>SUM(R141:R151)</f>
        <v>111.68077314999998</v>
      </c>
      <c r="S140" s="132"/>
      <c r="T140" s="134">
        <f>SUM(T141:T151)</f>
        <v>0</v>
      </c>
      <c r="AR140" s="128" t="s">
        <v>73</v>
      </c>
      <c r="AT140" s="135" t="s">
        <v>67</v>
      </c>
      <c r="AU140" s="135" t="s">
        <v>73</v>
      </c>
      <c r="AY140" s="128" t="s">
        <v>111</v>
      </c>
      <c r="BK140" s="136">
        <f>SUM(BK141:BK151)</f>
        <v>0</v>
      </c>
    </row>
    <row r="141" spans="1:65" s="2" customFormat="1" ht="23.4" customHeight="1">
      <c r="A141" s="26"/>
      <c r="B141" s="139"/>
      <c r="C141" s="140" t="s">
        <v>151</v>
      </c>
      <c r="D141" s="140" t="s">
        <v>113</v>
      </c>
      <c r="E141" s="141" t="s">
        <v>152</v>
      </c>
      <c r="F141" s="142" t="s">
        <v>153</v>
      </c>
      <c r="G141" s="143" t="s">
        <v>116</v>
      </c>
      <c r="H141" s="144">
        <v>19.341000000000001</v>
      </c>
      <c r="I141" s="145"/>
      <c r="J141" s="145">
        <f t="shared" ref="J141:J151" si="10">ROUND(I141*H141,2)</f>
        <v>0</v>
      </c>
      <c r="K141" s="146"/>
      <c r="L141" s="27"/>
      <c r="M141" s="147" t="s">
        <v>1</v>
      </c>
      <c r="N141" s="148" t="s">
        <v>34</v>
      </c>
      <c r="O141" s="149">
        <v>1.097</v>
      </c>
      <c r="P141" s="149">
        <f t="shared" ref="P141:P151" si="11">O141*H141</f>
        <v>21.217077</v>
      </c>
      <c r="Q141" s="149">
        <v>2.0699999999999998</v>
      </c>
      <c r="R141" s="149">
        <f t="shared" ref="R141:R151" si="12">Q141*H141</f>
        <v>40.035869999999996</v>
      </c>
      <c r="S141" s="149">
        <v>0</v>
      </c>
      <c r="T141" s="150">
        <f t="shared" ref="T141:T151" si="13"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117</v>
      </c>
      <c r="AT141" s="151" t="s">
        <v>113</v>
      </c>
      <c r="AU141" s="151" t="s">
        <v>118</v>
      </c>
      <c r="AY141" s="14" t="s">
        <v>111</v>
      </c>
      <c r="BE141" s="152">
        <f t="shared" ref="BE141:BE151" si="14">IF(N141="základná",J141,0)</f>
        <v>0</v>
      </c>
      <c r="BF141" s="152">
        <f t="shared" ref="BF141:BF151" si="15">IF(N141="znížená",J141,0)</f>
        <v>0</v>
      </c>
      <c r="BG141" s="152">
        <f t="shared" ref="BG141:BG151" si="16">IF(N141="zákl. prenesená",J141,0)</f>
        <v>0</v>
      </c>
      <c r="BH141" s="152">
        <f t="shared" ref="BH141:BH151" si="17">IF(N141="zníž. prenesená",J141,0)</f>
        <v>0</v>
      </c>
      <c r="BI141" s="152">
        <f t="shared" ref="BI141:BI151" si="18">IF(N141="nulová",J141,0)</f>
        <v>0</v>
      </c>
      <c r="BJ141" s="14" t="s">
        <v>118</v>
      </c>
      <c r="BK141" s="152">
        <f t="shared" ref="BK141:BK151" si="19">ROUND(I141*H141,2)</f>
        <v>0</v>
      </c>
      <c r="BL141" s="14" t="s">
        <v>117</v>
      </c>
      <c r="BM141" s="151" t="s">
        <v>154</v>
      </c>
    </row>
    <row r="142" spans="1:65" s="2" customFormat="1" ht="23.4" customHeight="1">
      <c r="A142" s="26"/>
      <c r="B142" s="139"/>
      <c r="C142" s="140" t="s">
        <v>155</v>
      </c>
      <c r="D142" s="140" t="s">
        <v>113</v>
      </c>
      <c r="E142" s="141" t="s">
        <v>156</v>
      </c>
      <c r="F142" s="142" t="s">
        <v>157</v>
      </c>
      <c r="G142" s="143" t="s">
        <v>116</v>
      </c>
      <c r="H142" s="144">
        <v>9.7420000000000009</v>
      </c>
      <c r="I142" s="145"/>
      <c r="J142" s="145">
        <f t="shared" si="10"/>
        <v>0</v>
      </c>
      <c r="K142" s="146"/>
      <c r="L142" s="27"/>
      <c r="M142" s="147" t="s">
        <v>1</v>
      </c>
      <c r="N142" s="148" t="s">
        <v>34</v>
      </c>
      <c r="O142" s="149">
        <v>0.61899999999999999</v>
      </c>
      <c r="P142" s="149">
        <f t="shared" si="11"/>
        <v>6.0302980000000002</v>
      </c>
      <c r="Q142" s="149">
        <v>2.2151299999999998</v>
      </c>
      <c r="R142" s="149">
        <f t="shared" si="12"/>
        <v>21.579796460000001</v>
      </c>
      <c r="S142" s="149">
        <v>0</v>
      </c>
      <c r="T142" s="150">
        <f t="shared" si="13"/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51" t="s">
        <v>117</v>
      </c>
      <c r="AT142" s="151" t="s">
        <v>113</v>
      </c>
      <c r="AU142" s="151" t="s">
        <v>118</v>
      </c>
      <c r="AY142" s="14" t="s">
        <v>111</v>
      </c>
      <c r="BE142" s="152">
        <f t="shared" si="14"/>
        <v>0</v>
      </c>
      <c r="BF142" s="152">
        <f t="shared" si="15"/>
        <v>0</v>
      </c>
      <c r="BG142" s="152">
        <f t="shared" si="16"/>
        <v>0</v>
      </c>
      <c r="BH142" s="152">
        <f t="shared" si="17"/>
        <v>0</v>
      </c>
      <c r="BI142" s="152">
        <f t="shared" si="18"/>
        <v>0</v>
      </c>
      <c r="BJ142" s="14" t="s">
        <v>118</v>
      </c>
      <c r="BK142" s="152">
        <f t="shared" si="19"/>
        <v>0</v>
      </c>
      <c r="BL142" s="14" t="s">
        <v>117</v>
      </c>
      <c r="BM142" s="151" t="s">
        <v>158</v>
      </c>
    </row>
    <row r="143" spans="1:65" s="2" customFormat="1" ht="21" customHeight="1">
      <c r="A143" s="26"/>
      <c r="B143" s="139"/>
      <c r="C143" s="140" t="s">
        <v>159</v>
      </c>
      <c r="D143" s="140" t="s">
        <v>113</v>
      </c>
      <c r="E143" s="141" t="s">
        <v>160</v>
      </c>
      <c r="F143" s="142" t="s">
        <v>161</v>
      </c>
      <c r="G143" s="143" t="s">
        <v>148</v>
      </c>
      <c r="H143" s="144">
        <v>13.425000000000001</v>
      </c>
      <c r="I143" s="145"/>
      <c r="J143" s="145">
        <f t="shared" si="10"/>
        <v>0</v>
      </c>
      <c r="K143" s="146"/>
      <c r="L143" s="27"/>
      <c r="M143" s="147" t="s">
        <v>1</v>
      </c>
      <c r="N143" s="148" t="s">
        <v>34</v>
      </c>
      <c r="O143" s="149">
        <v>0.35799999999999998</v>
      </c>
      <c r="P143" s="149">
        <f t="shared" si="11"/>
        <v>4.8061499999999997</v>
      </c>
      <c r="Q143" s="149">
        <v>6.7000000000000002E-4</v>
      </c>
      <c r="R143" s="149">
        <f t="shared" si="12"/>
        <v>8.994750000000001E-3</v>
      </c>
      <c r="S143" s="149">
        <v>0</v>
      </c>
      <c r="T143" s="150">
        <f t="shared" si="13"/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117</v>
      </c>
      <c r="AT143" s="151" t="s">
        <v>113</v>
      </c>
      <c r="AU143" s="151" t="s">
        <v>118</v>
      </c>
      <c r="AY143" s="14" t="s">
        <v>111</v>
      </c>
      <c r="BE143" s="152">
        <f t="shared" si="14"/>
        <v>0</v>
      </c>
      <c r="BF143" s="152">
        <f t="shared" si="15"/>
        <v>0</v>
      </c>
      <c r="BG143" s="152">
        <f t="shared" si="16"/>
        <v>0</v>
      </c>
      <c r="BH143" s="152">
        <f t="shared" si="17"/>
        <v>0</v>
      </c>
      <c r="BI143" s="152">
        <f t="shared" si="18"/>
        <v>0</v>
      </c>
      <c r="BJ143" s="14" t="s">
        <v>118</v>
      </c>
      <c r="BK143" s="152">
        <f t="shared" si="19"/>
        <v>0</v>
      </c>
      <c r="BL143" s="14" t="s">
        <v>117</v>
      </c>
      <c r="BM143" s="151" t="s">
        <v>162</v>
      </c>
    </row>
    <row r="144" spans="1:65" s="2" customFormat="1" ht="21" customHeight="1">
      <c r="A144" s="26"/>
      <c r="B144" s="139"/>
      <c r="C144" s="140" t="s">
        <v>163</v>
      </c>
      <c r="D144" s="140" t="s">
        <v>113</v>
      </c>
      <c r="E144" s="141" t="s">
        <v>164</v>
      </c>
      <c r="F144" s="142" t="s">
        <v>165</v>
      </c>
      <c r="G144" s="143" t="s">
        <v>148</v>
      </c>
      <c r="H144" s="144">
        <v>13.425000000000001</v>
      </c>
      <c r="I144" s="145"/>
      <c r="J144" s="145">
        <f t="shared" si="10"/>
        <v>0</v>
      </c>
      <c r="K144" s="146"/>
      <c r="L144" s="27"/>
      <c r="M144" s="147" t="s">
        <v>1</v>
      </c>
      <c r="N144" s="148" t="s">
        <v>34</v>
      </c>
      <c r="O144" s="149">
        <v>0.19900000000000001</v>
      </c>
      <c r="P144" s="149">
        <f t="shared" si="11"/>
        <v>2.6715750000000003</v>
      </c>
      <c r="Q144" s="149">
        <v>0</v>
      </c>
      <c r="R144" s="149">
        <f t="shared" si="12"/>
        <v>0</v>
      </c>
      <c r="S144" s="149">
        <v>0</v>
      </c>
      <c r="T144" s="150">
        <f t="shared" si="13"/>
        <v>0</v>
      </c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R144" s="151" t="s">
        <v>117</v>
      </c>
      <c r="AT144" s="151" t="s">
        <v>113</v>
      </c>
      <c r="AU144" s="151" t="s">
        <v>118</v>
      </c>
      <c r="AY144" s="14" t="s">
        <v>111</v>
      </c>
      <c r="BE144" s="152">
        <f t="shared" si="14"/>
        <v>0</v>
      </c>
      <c r="BF144" s="152">
        <f t="shared" si="15"/>
        <v>0</v>
      </c>
      <c r="BG144" s="152">
        <f t="shared" si="16"/>
        <v>0</v>
      </c>
      <c r="BH144" s="152">
        <f t="shared" si="17"/>
        <v>0</v>
      </c>
      <c r="BI144" s="152">
        <f t="shared" si="18"/>
        <v>0</v>
      </c>
      <c r="BJ144" s="14" t="s">
        <v>118</v>
      </c>
      <c r="BK144" s="152">
        <f t="shared" si="19"/>
        <v>0</v>
      </c>
      <c r="BL144" s="14" t="s">
        <v>117</v>
      </c>
      <c r="BM144" s="151" t="s">
        <v>166</v>
      </c>
    </row>
    <row r="145" spans="1:65" s="2" customFormat="1" ht="31.95" customHeight="1">
      <c r="A145" s="26"/>
      <c r="B145" s="139"/>
      <c r="C145" s="140" t="s">
        <v>167</v>
      </c>
      <c r="D145" s="140" t="s">
        <v>113</v>
      </c>
      <c r="E145" s="141" t="s">
        <v>168</v>
      </c>
      <c r="F145" s="142" t="s">
        <v>169</v>
      </c>
      <c r="G145" s="143" t="s">
        <v>148</v>
      </c>
      <c r="H145" s="144">
        <v>114.608</v>
      </c>
      <c r="I145" s="145"/>
      <c r="J145" s="145">
        <f t="shared" si="10"/>
        <v>0</v>
      </c>
      <c r="K145" s="146"/>
      <c r="L145" s="27"/>
      <c r="M145" s="147" t="s">
        <v>1</v>
      </c>
      <c r="N145" s="148" t="s">
        <v>34</v>
      </c>
      <c r="O145" s="149">
        <v>4.7E-2</v>
      </c>
      <c r="P145" s="149">
        <f t="shared" si="11"/>
        <v>5.3865759999999998</v>
      </c>
      <c r="Q145" s="149">
        <v>6.2700000000000004E-3</v>
      </c>
      <c r="R145" s="149">
        <f t="shared" si="12"/>
        <v>0.71859216000000004</v>
      </c>
      <c r="S145" s="149">
        <v>0</v>
      </c>
      <c r="T145" s="150">
        <f t="shared" si="13"/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117</v>
      </c>
      <c r="AT145" s="151" t="s">
        <v>113</v>
      </c>
      <c r="AU145" s="151" t="s">
        <v>118</v>
      </c>
      <c r="AY145" s="14" t="s">
        <v>111</v>
      </c>
      <c r="BE145" s="152">
        <f t="shared" si="14"/>
        <v>0</v>
      </c>
      <c r="BF145" s="152">
        <f t="shared" si="15"/>
        <v>0</v>
      </c>
      <c r="BG145" s="152">
        <f t="shared" si="16"/>
        <v>0</v>
      </c>
      <c r="BH145" s="152">
        <f t="shared" si="17"/>
        <v>0</v>
      </c>
      <c r="BI145" s="152">
        <f t="shared" si="18"/>
        <v>0</v>
      </c>
      <c r="BJ145" s="14" t="s">
        <v>118</v>
      </c>
      <c r="BK145" s="152">
        <f t="shared" si="19"/>
        <v>0</v>
      </c>
      <c r="BL145" s="14" t="s">
        <v>117</v>
      </c>
      <c r="BM145" s="151" t="s">
        <v>170</v>
      </c>
    </row>
    <row r="146" spans="1:65" s="2" customFormat="1" ht="31.95" customHeight="1">
      <c r="A146" s="26"/>
      <c r="B146" s="139"/>
      <c r="C146" s="140" t="s">
        <v>171</v>
      </c>
      <c r="D146" s="140" t="s">
        <v>113</v>
      </c>
      <c r="E146" s="141" t="s">
        <v>172</v>
      </c>
      <c r="F146" s="142" t="s">
        <v>173</v>
      </c>
      <c r="G146" s="143" t="s">
        <v>116</v>
      </c>
      <c r="H146" s="144">
        <v>3.9710000000000001</v>
      </c>
      <c r="I146" s="145"/>
      <c r="J146" s="145">
        <f t="shared" si="10"/>
        <v>0</v>
      </c>
      <c r="K146" s="146"/>
      <c r="L146" s="27"/>
      <c r="M146" s="147" t="s">
        <v>1</v>
      </c>
      <c r="N146" s="148" t="s">
        <v>34</v>
      </c>
      <c r="O146" s="149">
        <v>3.0670000000000002</v>
      </c>
      <c r="P146" s="149">
        <f t="shared" si="11"/>
        <v>12.179057</v>
      </c>
      <c r="Q146" s="149">
        <v>2.1170900000000001</v>
      </c>
      <c r="R146" s="149">
        <f t="shared" si="12"/>
        <v>8.4069643900000006</v>
      </c>
      <c r="S146" s="149">
        <v>0</v>
      </c>
      <c r="T146" s="150">
        <f t="shared" si="13"/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1" t="s">
        <v>117</v>
      </c>
      <c r="AT146" s="151" t="s">
        <v>113</v>
      </c>
      <c r="AU146" s="151" t="s">
        <v>118</v>
      </c>
      <c r="AY146" s="14" t="s">
        <v>111</v>
      </c>
      <c r="BE146" s="152">
        <f t="shared" si="14"/>
        <v>0</v>
      </c>
      <c r="BF146" s="152">
        <f t="shared" si="15"/>
        <v>0</v>
      </c>
      <c r="BG146" s="152">
        <f t="shared" si="16"/>
        <v>0</v>
      </c>
      <c r="BH146" s="152">
        <f t="shared" si="17"/>
        <v>0</v>
      </c>
      <c r="BI146" s="152">
        <f t="shared" si="18"/>
        <v>0</v>
      </c>
      <c r="BJ146" s="14" t="s">
        <v>118</v>
      </c>
      <c r="BK146" s="152">
        <f t="shared" si="19"/>
        <v>0</v>
      </c>
      <c r="BL146" s="14" t="s">
        <v>117</v>
      </c>
      <c r="BM146" s="151" t="s">
        <v>174</v>
      </c>
    </row>
    <row r="147" spans="1:65" s="2" customFormat="1" ht="23.4" customHeight="1">
      <c r="A147" s="26"/>
      <c r="B147" s="139"/>
      <c r="C147" s="140" t="s">
        <v>175</v>
      </c>
      <c r="D147" s="140" t="s">
        <v>113</v>
      </c>
      <c r="E147" s="141" t="s">
        <v>176</v>
      </c>
      <c r="F147" s="142" t="s">
        <v>177</v>
      </c>
      <c r="G147" s="143" t="s">
        <v>116</v>
      </c>
      <c r="H147" s="144">
        <v>17.738</v>
      </c>
      <c r="I147" s="145"/>
      <c r="J147" s="145">
        <f t="shared" si="10"/>
        <v>0</v>
      </c>
      <c r="K147" s="146"/>
      <c r="L147" s="27"/>
      <c r="M147" s="147" t="s">
        <v>1</v>
      </c>
      <c r="N147" s="148" t="s">
        <v>34</v>
      </c>
      <c r="O147" s="149">
        <v>0.58299999999999996</v>
      </c>
      <c r="P147" s="149">
        <f t="shared" si="11"/>
        <v>10.341253999999999</v>
      </c>
      <c r="Q147" s="149">
        <v>2.2151299999999998</v>
      </c>
      <c r="R147" s="149">
        <f t="shared" si="12"/>
        <v>39.291975939999993</v>
      </c>
      <c r="S147" s="149">
        <v>0</v>
      </c>
      <c r="T147" s="150">
        <f t="shared" si="13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1" t="s">
        <v>117</v>
      </c>
      <c r="AT147" s="151" t="s">
        <v>113</v>
      </c>
      <c r="AU147" s="151" t="s">
        <v>118</v>
      </c>
      <c r="AY147" s="14" t="s">
        <v>111</v>
      </c>
      <c r="BE147" s="152">
        <f t="shared" si="14"/>
        <v>0</v>
      </c>
      <c r="BF147" s="152">
        <f t="shared" si="15"/>
        <v>0</v>
      </c>
      <c r="BG147" s="152">
        <f t="shared" si="16"/>
        <v>0</v>
      </c>
      <c r="BH147" s="152">
        <f t="shared" si="17"/>
        <v>0</v>
      </c>
      <c r="BI147" s="152">
        <f t="shared" si="18"/>
        <v>0</v>
      </c>
      <c r="BJ147" s="14" t="s">
        <v>118</v>
      </c>
      <c r="BK147" s="152">
        <f t="shared" si="19"/>
        <v>0</v>
      </c>
      <c r="BL147" s="14" t="s">
        <v>117</v>
      </c>
      <c r="BM147" s="151" t="s">
        <v>178</v>
      </c>
    </row>
    <row r="148" spans="1:65" s="2" customFormat="1" ht="16.350000000000001" customHeight="1">
      <c r="A148" s="26"/>
      <c r="B148" s="139"/>
      <c r="C148" s="140" t="s">
        <v>179</v>
      </c>
      <c r="D148" s="140" t="s">
        <v>113</v>
      </c>
      <c r="E148" s="141" t="s">
        <v>180</v>
      </c>
      <c r="F148" s="142" t="s">
        <v>181</v>
      </c>
      <c r="G148" s="143" t="s">
        <v>182</v>
      </c>
      <c r="H148" s="144">
        <v>1.419</v>
      </c>
      <c r="I148" s="145"/>
      <c r="J148" s="145">
        <f t="shared" si="10"/>
        <v>0</v>
      </c>
      <c r="K148" s="146"/>
      <c r="L148" s="27"/>
      <c r="M148" s="147" t="s">
        <v>1</v>
      </c>
      <c r="N148" s="148" t="s">
        <v>34</v>
      </c>
      <c r="O148" s="149">
        <v>34.322000000000003</v>
      </c>
      <c r="P148" s="149">
        <f t="shared" si="11"/>
        <v>48.702918000000004</v>
      </c>
      <c r="Q148" s="149">
        <v>1.01895</v>
      </c>
      <c r="R148" s="149">
        <f t="shared" si="12"/>
        <v>1.44589005</v>
      </c>
      <c r="S148" s="149">
        <v>0</v>
      </c>
      <c r="T148" s="150">
        <f t="shared" si="13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1" t="s">
        <v>117</v>
      </c>
      <c r="AT148" s="151" t="s">
        <v>113</v>
      </c>
      <c r="AU148" s="151" t="s">
        <v>118</v>
      </c>
      <c r="AY148" s="14" t="s">
        <v>111</v>
      </c>
      <c r="BE148" s="152">
        <f t="shared" si="14"/>
        <v>0</v>
      </c>
      <c r="BF148" s="152">
        <f t="shared" si="15"/>
        <v>0</v>
      </c>
      <c r="BG148" s="152">
        <f t="shared" si="16"/>
        <v>0</v>
      </c>
      <c r="BH148" s="152">
        <f t="shared" si="17"/>
        <v>0</v>
      </c>
      <c r="BI148" s="152">
        <f t="shared" si="18"/>
        <v>0</v>
      </c>
      <c r="BJ148" s="14" t="s">
        <v>118</v>
      </c>
      <c r="BK148" s="152">
        <f t="shared" si="19"/>
        <v>0</v>
      </c>
      <c r="BL148" s="14" t="s">
        <v>117</v>
      </c>
      <c r="BM148" s="151" t="s">
        <v>183</v>
      </c>
    </row>
    <row r="149" spans="1:65" s="2" customFormat="1" ht="31.95" customHeight="1">
      <c r="A149" s="26"/>
      <c r="B149" s="139"/>
      <c r="C149" s="140" t="s">
        <v>184</v>
      </c>
      <c r="D149" s="140" t="s">
        <v>113</v>
      </c>
      <c r="E149" s="141" t="s">
        <v>185</v>
      </c>
      <c r="F149" s="142" t="s">
        <v>186</v>
      </c>
      <c r="G149" s="143" t="s">
        <v>182</v>
      </c>
      <c r="H149" s="144">
        <v>0.17899999999999999</v>
      </c>
      <c r="I149" s="145"/>
      <c r="J149" s="145">
        <f t="shared" si="10"/>
        <v>0</v>
      </c>
      <c r="K149" s="146"/>
      <c r="L149" s="27"/>
      <c r="M149" s="147" t="s">
        <v>1</v>
      </c>
      <c r="N149" s="148" t="s">
        <v>34</v>
      </c>
      <c r="O149" s="149">
        <v>14.8</v>
      </c>
      <c r="P149" s="149">
        <f t="shared" si="11"/>
        <v>2.6492</v>
      </c>
      <c r="Q149" s="149">
        <v>1.002</v>
      </c>
      <c r="R149" s="149">
        <f t="shared" si="12"/>
        <v>0.17935799999999999</v>
      </c>
      <c r="S149" s="149">
        <v>0</v>
      </c>
      <c r="T149" s="150">
        <f t="shared" si="13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1" t="s">
        <v>117</v>
      </c>
      <c r="AT149" s="151" t="s">
        <v>113</v>
      </c>
      <c r="AU149" s="151" t="s">
        <v>118</v>
      </c>
      <c r="AY149" s="14" t="s">
        <v>111</v>
      </c>
      <c r="BE149" s="152">
        <f t="shared" si="14"/>
        <v>0</v>
      </c>
      <c r="BF149" s="152">
        <f t="shared" si="15"/>
        <v>0</v>
      </c>
      <c r="BG149" s="152">
        <f t="shared" si="16"/>
        <v>0</v>
      </c>
      <c r="BH149" s="152">
        <f t="shared" si="17"/>
        <v>0</v>
      </c>
      <c r="BI149" s="152">
        <f t="shared" si="18"/>
        <v>0</v>
      </c>
      <c r="BJ149" s="14" t="s">
        <v>118</v>
      </c>
      <c r="BK149" s="152">
        <f t="shared" si="19"/>
        <v>0</v>
      </c>
      <c r="BL149" s="14" t="s">
        <v>117</v>
      </c>
      <c r="BM149" s="151" t="s">
        <v>187</v>
      </c>
    </row>
    <row r="150" spans="1:65" s="2" customFormat="1" ht="31.95" customHeight="1">
      <c r="A150" s="26"/>
      <c r="B150" s="139"/>
      <c r="C150" s="140" t="s">
        <v>188</v>
      </c>
      <c r="D150" s="140" t="s">
        <v>113</v>
      </c>
      <c r="E150" s="141" t="s">
        <v>189</v>
      </c>
      <c r="F150" s="142" t="s">
        <v>190</v>
      </c>
      <c r="G150" s="143" t="s">
        <v>148</v>
      </c>
      <c r="H150" s="144">
        <v>35.549999999999997</v>
      </c>
      <c r="I150" s="145"/>
      <c r="J150" s="145">
        <f t="shared" si="10"/>
        <v>0</v>
      </c>
      <c r="K150" s="146"/>
      <c r="L150" s="27"/>
      <c r="M150" s="147" t="s">
        <v>1</v>
      </c>
      <c r="N150" s="148" t="s">
        <v>34</v>
      </c>
      <c r="O150" s="149">
        <v>4.1000000000000002E-2</v>
      </c>
      <c r="P150" s="149">
        <f t="shared" si="11"/>
        <v>1.4575499999999999</v>
      </c>
      <c r="Q150" s="149">
        <v>3.0000000000000001E-5</v>
      </c>
      <c r="R150" s="149">
        <f t="shared" si="12"/>
        <v>1.0665E-3</v>
      </c>
      <c r="S150" s="149">
        <v>0</v>
      </c>
      <c r="T150" s="150">
        <f t="shared" si="13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1" t="s">
        <v>117</v>
      </c>
      <c r="AT150" s="151" t="s">
        <v>113</v>
      </c>
      <c r="AU150" s="151" t="s">
        <v>118</v>
      </c>
      <c r="AY150" s="14" t="s">
        <v>111</v>
      </c>
      <c r="BE150" s="152">
        <f t="shared" si="14"/>
        <v>0</v>
      </c>
      <c r="BF150" s="152">
        <f t="shared" si="15"/>
        <v>0</v>
      </c>
      <c r="BG150" s="152">
        <f t="shared" si="16"/>
        <v>0</v>
      </c>
      <c r="BH150" s="152">
        <f t="shared" si="17"/>
        <v>0</v>
      </c>
      <c r="BI150" s="152">
        <f t="shared" si="18"/>
        <v>0</v>
      </c>
      <c r="BJ150" s="14" t="s">
        <v>118</v>
      </c>
      <c r="BK150" s="152">
        <f t="shared" si="19"/>
        <v>0</v>
      </c>
      <c r="BL150" s="14" t="s">
        <v>117</v>
      </c>
      <c r="BM150" s="151" t="s">
        <v>191</v>
      </c>
    </row>
    <row r="151" spans="1:65" s="2" customFormat="1" ht="16.350000000000001" customHeight="1">
      <c r="A151" s="26"/>
      <c r="B151" s="139"/>
      <c r="C151" s="153" t="s">
        <v>7</v>
      </c>
      <c r="D151" s="153" t="s">
        <v>192</v>
      </c>
      <c r="E151" s="154" t="s">
        <v>193</v>
      </c>
      <c r="F151" s="155" t="s">
        <v>194</v>
      </c>
      <c r="G151" s="156" t="s">
        <v>148</v>
      </c>
      <c r="H151" s="157">
        <v>40.883000000000003</v>
      </c>
      <c r="I151" s="158"/>
      <c r="J151" s="158">
        <f t="shared" si="10"/>
        <v>0</v>
      </c>
      <c r="K151" s="159"/>
      <c r="L151" s="160"/>
      <c r="M151" s="161" t="s">
        <v>1</v>
      </c>
      <c r="N151" s="162" t="s">
        <v>34</v>
      </c>
      <c r="O151" s="149">
        <v>0</v>
      </c>
      <c r="P151" s="149">
        <f t="shared" si="11"/>
        <v>0</v>
      </c>
      <c r="Q151" s="149">
        <v>2.9999999999999997E-4</v>
      </c>
      <c r="R151" s="149">
        <f t="shared" si="12"/>
        <v>1.22649E-2</v>
      </c>
      <c r="S151" s="149">
        <v>0</v>
      </c>
      <c r="T151" s="150">
        <f t="shared" si="13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1" t="s">
        <v>12</v>
      </c>
      <c r="AT151" s="151" t="s">
        <v>192</v>
      </c>
      <c r="AU151" s="151" t="s">
        <v>118</v>
      </c>
      <c r="AY151" s="14" t="s">
        <v>111</v>
      </c>
      <c r="BE151" s="152">
        <f t="shared" si="14"/>
        <v>0</v>
      </c>
      <c r="BF151" s="152">
        <f t="shared" si="15"/>
        <v>0</v>
      </c>
      <c r="BG151" s="152">
        <f t="shared" si="16"/>
        <v>0</v>
      </c>
      <c r="BH151" s="152">
        <f t="shared" si="17"/>
        <v>0</v>
      </c>
      <c r="BI151" s="152">
        <f t="shared" si="18"/>
        <v>0</v>
      </c>
      <c r="BJ151" s="14" t="s">
        <v>118</v>
      </c>
      <c r="BK151" s="152">
        <f t="shared" si="19"/>
        <v>0</v>
      </c>
      <c r="BL151" s="14" t="s">
        <v>117</v>
      </c>
      <c r="BM151" s="151" t="s">
        <v>195</v>
      </c>
    </row>
    <row r="152" spans="1:65" s="12" customFormat="1" ht="22.95" customHeight="1">
      <c r="B152" s="127"/>
      <c r="D152" s="128" t="s">
        <v>67</v>
      </c>
      <c r="E152" s="137" t="s">
        <v>123</v>
      </c>
      <c r="F152" s="137" t="s">
        <v>196</v>
      </c>
      <c r="J152" s="138">
        <f>BK152</f>
        <v>0</v>
      </c>
      <c r="L152" s="127"/>
      <c r="M152" s="131"/>
      <c r="N152" s="132"/>
      <c r="O152" s="132"/>
      <c r="P152" s="133">
        <f>SUM(P153:P160)</f>
        <v>103.070177</v>
      </c>
      <c r="Q152" s="132"/>
      <c r="R152" s="133">
        <f>SUM(R153:R160)</f>
        <v>32.072722239999997</v>
      </c>
      <c r="S152" s="132"/>
      <c r="T152" s="134">
        <f>SUM(T153:T160)</f>
        <v>0</v>
      </c>
      <c r="AR152" s="128" t="s">
        <v>73</v>
      </c>
      <c r="AT152" s="135" t="s">
        <v>67</v>
      </c>
      <c r="AU152" s="135" t="s">
        <v>73</v>
      </c>
      <c r="AY152" s="128" t="s">
        <v>111</v>
      </c>
      <c r="BK152" s="136">
        <f>SUM(BK153:BK160)</f>
        <v>0</v>
      </c>
    </row>
    <row r="153" spans="1:65" s="2" customFormat="1" ht="31.95" customHeight="1">
      <c r="A153" s="26"/>
      <c r="B153" s="139"/>
      <c r="C153" s="140" t="s">
        <v>197</v>
      </c>
      <c r="D153" s="140" t="s">
        <v>113</v>
      </c>
      <c r="E153" s="141" t="s">
        <v>198</v>
      </c>
      <c r="F153" s="142" t="s">
        <v>199</v>
      </c>
      <c r="G153" s="143" t="s">
        <v>116</v>
      </c>
      <c r="H153" s="144">
        <v>43.61</v>
      </c>
      <c r="I153" s="145"/>
      <c r="J153" s="145">
        <f t="shared" ref="J153:J160" si="20">ROUND(I153*H153,2)</f>
        <v>0</v>
      </c>
      <c r="K153" s="146"/>
      <c r="L153" s="27"/>
      <c r="M153" s="147" t="s">
        <v>1</v>
      </c>
      <c r="N153" s="148" t="s">
        <v>34</v>
      </c>
      <c r="O153" s="149">
        <v>2.137</v>
      </c>
      <c r="P153" s="149">
        <f t="shared" ref="P153:P160" si="21">O153*H153</f>
        <v>93.194569999999999</v>
      </c>
      <c r="Q153" s="149">
        <v>0.70294000000000001</v>
      </c>
      <c r="R153" s="149">
        <f t="shared" ref="R153:R160" si="22">Q153*H153</f>
        <v>30.655213400000001</v>
      </c>
      <c r="S153" s="149">
        <v>0</v>
      </c>
      <c r="T153" s="150">
        <f t="shared" ref="T153:T160" si="23">S153*H153</f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1" t="s">
        <v>117</v>
      </c>
      <c r="AT153" s="151" t="s">
        <v>113</v>
      </c>
      <c r="AU153" s="151" t="s">
        <v>118</v>
      </c>
      <c r="AY153" s="14" t="s">
        <v>111</v>
      </c>
      <c r="BE153" s="152">
        <f t="shared" ref="BE153:BE160" si="24">IF(N153="základná",J153,0)</f>
        <v>0</v>
      </c>
      <c r="BF153" s="152">
        <f t="shared" ref="BF153:BF160" si="25">IF(N153="znížená",J153,0)</f>
        <v>0</v>
      </c>
      <c r="BG153" s="152">
        <f t="shared" ref="BG153:BG160" si="26">IF(N153="zákl. prenesená",J153,0)</f>
        <v>0</v>
      </c>
      <c r="BH153" s="152">
        <f t="shared" ref="BH153:BH160" si="27">IF(N153="zníž. prenesená",J153,0)</f>
        <v>0</v>
      </c>
      <c r="BI153" s="152">
        <f t="shared" ref="BI153:BI160" si="28">IF(N153="nulová",J153,0)</f>
        <v>0</v>
      </c>
      <c r="BJ153" s="14" t="s">
        <v>118</v>
      </c>
      <c r="BK153" s="152">
        <f t="shared" ref="BK153:BK160" si="29">ROUND(I153*H153,2)</f>
        <v>0</v>
      </c>
      <c r="BL153" s="14" t="s">
        <v>117</v>
      </c>
      <c r="BM153" s="151" t="s">
        <v>200</v>
      </c>
    </row>
    <row r="154" spans="1:65" s="2" customFormat="1" ht="23.4" customHeight="1">
      <c r="A154" s="26"/>
      <c r="B154" s="139"/>
      <c r="C154" s="140" t="s">
        <v>201</v>
      </c>
      <c r="D154" s="140" t="s">
        <v>113</v>
      </c>
      <c r="E154" s="141" t="s">
        <v>202</v>
      </c>
      <c r="F154" s="142" t="s">
        <v>203</v>
      </c>
      <c r="G154" s="143" t="s">
        <v>204</v>
      </c>
      <c r="H154" s="144">
        <v>15</v>
      </c>
      <c r="I154" s="145"/>
      <c r="J154" s="145">
        <f t="shared" si="20"/>
        <v>0</v>
      </c>
      <c r="K154" s="146"/>
      <c r="L154" s="27"/>
      <c r="M154" s="147" t="s">
        <v>1</v>
      </c>
      <c r="N154" s="148" t="s">
        <v>34</v>
      </c>
      <c r="O154" s="149">
        <v>0.14821000000000001</v>
      </c>
      <c r="P154" s="149">
        <f t="shared" si="21"/>
        <v>2.22315</v>
      </c>
      <c r="Q154" s="149">
        <v>2.3970000000000002E-2</v>
      </c>
      <c r="R154" s="149">
        <f t="shared" si="22"/>
        <v>0.35955000000000004</v>
      </c>
      <c r="S154" s="149">
        <v>0</v>
      </c>
      <c r="T154" s="150">
        <f t="shared" si="23"/>
        <v>0</v>
      </c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R154" s="151" t="s">
        <v>117</v>
      </c>
      <c r="AT154" s="151" t="s">
        <v>113</v>
      </c>
      <c r="AU154" s="151" t="s">
        <v>118</v>
      </c>
      <c r="AY154" s="14" t="s">
        <v>111</v>
      </c>
      <c r="BE154" s="152">
        <f t="shared" si="24"/>
        <v>0</v>
      </c>
      <c r="BF154" s="152">
        <f t="shared" si="25"/>
        <v>0</v>
      </c>
      <c r="BG154" s="152">
        <f t="shared" si="26"/>
        <v>0</v>
      </c>
      <c r="BH154" s="152">
        <f t="shared" si="27"/>
        <v>0</v>
      </c>
      <c r="BI154" s="152">
        <f t="shared" si="28"/>
        <v>0</v>
      </c>
      <c r="BJ154" s="14" t="s">
        <v>118</v>
      </c>
      <c r="BK154" s="152">
        <f t="shared" si="29"/>
        <v>0</v>
      </c>
      <c r="BL154" s="14" t="s">
        <v>117</v>
      </c>
      <c r="BM154" s="151" t="s">
        <v>205</v>
      </c>
    </row>
    <row r="155" spans="1:65" s="2" customFormat="1" ht="23.4" customHeight="1">
      <c r="A155" s="26"/>
      <c r="B155" s="139"/>
      <c r="C155" s="140" t="s">
        <v>206</v>
      </c>
      <c r="D155" s="140" t="s">
        <v>113</v>
      </c>
      <c r="E155" s="141" t="s">
        <v>207</v>
      </c>
      <c r="F155" s="142" t="s">
        <v>208</v>
      </c>
      <c r="G155" s="143" t="s">
        <v>204</v>
      </c>
      <c r="H155" s="144">
        <v>6</v>
      </c>
      <c r="I155" s="145"/>
      <c r="J155" s="145">
        <f t="shared" si="20"/>
        <v>0</v>
      </c>
      <c r="K155" s="146"/>
      <c r="L155" s="27"/>
      <c r="M155" s="147" t="s">
        <v>1</v>
      </c>
      <c r="N155" s="148" t="s">
        <v>34</v>
      </c>
      <c r="O155" s="149">
        <v>0.16400000000000001</v>
      </c>
      <c r="P155" s="149">
        <f t="shared" si="21"/>
        <v>0.98399999999999999</v>
      </c>
      <c r="Q155" s="149">
        <v>2.989E-2</v>
      </c>
      <c r="R155" s="149">
        <f t="shared" si="22"/>
        <v>0.17934</v>
      </c>
      <c r="S155" s="149">
        <v>0</v>
      </c>
      <c r="T155" s="150">
        <f t="shared" si="23"/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1" t="s">
        <v>117</v>
      </c>
      <c r="AT155" s="151" t="s">
        <v>113</v>
      </c>
      <c r="AU155" s="151" t="s">
        <v>118</v>
      </c>
      <c r="AY155" s="14" t="s">
        <v>111</v>
      </c>
      <c r="BE155" s="152">
        <f t="shared" si="24"/>
        <v>0</v>
      </c>
      <c r="BF155" s="152">
        <f t="shared" si="25"/>
        <v>0</v>
      </c>
      <c r="BG155" s="152">
        <f t="shared" si="26"/>
        <v>0</v>
      </c>
      <c r="BH155" s="152">
        <f t="shared" si="27"/>
        <v>0</v>
      </c>
      <c r="BI155" s="152">
        <f t="shared" si="28"/>
        <v>0</v>
      </c>
      <c r="BJ155" s="14" t="s">
        <v>118</v>
      </c>
      <c r="BK155" s="152">
        <f t="shared" si="29"/>
        <v>0</v>
      </c>
      <c r="BL155" s="14" t="s">
        <v>117</v>
      </c>
      <c r="BM155" s="151" t="s">
        <v>209</v>
      </c>
    </row>
    <row r="156" spans="1:65" s="2" customFormat="1" ht="23.4" customHeight="1">
      <c r="A156" s="26"/>
      <c r="B156" s="139"/>
      <c r="C156" s="140" t="s">
        <v>210</v>
      </c>
      <c r="D156" s="140" t="s">
        <v>113</v>
      </c>
      <c r="E156" s="141" t="s">
        <v>211</v>
      </c>
      <c r="F156" s="142" t="s">
        <v>212</v>
      </c>
      <c r="G156" s="143" t="s">
        <v>204</v>
      </c>
      <c r="H156" s="144">
        <v>3</v>
      </c>
      <c r="I156" s="145"/>
      <c r="J156" s="145">
        <f t="shared" si="20"/>
        <v>0</v>
      </c>
      <c r="K156" s="146"/>
      <c r="L156" s="27"/>
      <c r="M156" s="147" t="s">
        <v>1</v>
      </c>
      <c r="N156" s="148" t="s">
        <v>34</v>
      </c>
      <c r="O156" s="149">
        <v>0.20533999999999999</v>
      </c>
      <c r="P156" s="149">
        <f t="shared" si="21"/>
        <v>0.61602000000000001</v>
      </c>
      <c r="Q156" s="149">
        <v>3.9879999999999999E-2</v>
      </c>
      <c r="R156" s="149">
        <f t="shared" si="22"/>
        <v>0.11964</v>
      </c>
      <c r="S156" s="149">
        <v>0</v>
      </c>
      <c r="T156" s="150">
        <f t="shared" si="2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1" t="s">
        <v>117</v>
      </c>
      <c r="AT156" s="151" t="s">
        <v>113</v>
      </c>
      <c r="AU156" s="151" t="s">
        <v>118</v>
      </c>
      <c r="AY156" s="14" t="s">
        <v>111</v>
      </c>
      <c r="BE156" s="152">
        <f t="shared" si="24"/>
        <v>0</v>
      </c>
      <c r="BF156" s="152">
        <f t="shared" si="25"/>
        <v>0</v>
      </c>
      <c r="BG156" s="152">
        <f t="shared" si="26"/>
        <v>0</v>
      </c>
      <c r="BH156" s="152">
        <f t="shared" si="27"/>
        <v>0</v>
      </c>
      <c r="BI156" s="152">
        <f t="shared" si="28"/>
        <v>0</v>
      </c>
      <c r="BJ156" s="14" t="s">
        <v>118</v>
      </c>
      <c r="BK156" s="152">
        <f t="shared" si="29"/>
        <v>0</v>
      </c>
      <c r="BL156" s="14" t="s">
        <v>117</v>
      </c>
      <c r="BM156" s="151" t="s">
        <v>213</v>
      </c>
    </row>
    <row r="157" spans="1:65" s="2" customFormat="1" ht="21" customHeight="1">
      <c r="A157" s="26"/>
      <c r="B157" s="139"/>
      <c r="C157" s="140" t="s">
        <v>214</v>
      </c>
      <c r="D157" s="140" t="s">
        <v>113</v>
      </c>
      <c r="E157" s="141" t="s">
        <v>215</v>
      </c>
      <c r="F157" s="142" t="s">
        <v>216</v>
      </c>
      <c r="G157" s="143" t="s">
        <v>116</v>
      </c>
      <c r="H157" s="144">
        <v>0.29299999999999998</v>
      </c>
      <c r="I157" s="145"/>
      <c r="J157" s="145">
        <f t="shared" si="20"/>
        <v>0</v>
      </c>
      <c r="K157" s="146"/>
      <c r="L157" s="27"/>
      <c r="M157" s="147" t="s">
        <v>1</v>
      </c>
      <c r="N157" s="148" t="s">
        <v>34</v>
      </c>
      <c r="O157" s="149">
        <v>1.5549999999999999</v>
      </c>
      <c r="P157" s="149">
        <f t="shared" si="21"/>
        <v>0.45561499999999994</v>
      </c>
      <c r="Q157" s="149">
        <v>2.4160300000000001</v>
      </c>
      <c r="R157" s="149">
        <f t="shared" si="22"/>
        <v>0.70789678999999994</v>
      </c>
      <c r="S157" s="149">
        <v>0</v>
      </c>
      <c r="T157" s="150">
        <f t="shared" si="2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1" t="s">
        <v>117</v>
      </c>
      <c r="AT157" s="151" t="s">
        <v>113</v>
      </c>
      <c r="AU157" s="151" t="s">
        <v>118</v>
      </c>
      <c r="AY157" s="14" t="s">
        <v>111</v>
      </c>
      <c r="BE157" s="152">
        <f t="shared" si="24"/>
        <v>0</v>
      </c>
      <c r="BF157" s="152">
        <f t="shared" si="25"/>
        <v>0</v>
      </c>
      <c r="BG157" s="152">
        <f t="shared" si="26"/>
        <v>0</v>
      </c>
      <c r="BH157" s="152">
        <f t="shared" si="27"/>
        <v>0</v>
      </c>
      <c r="BI157" s="152">
        <f t="shared" si="28"/>
        <v>0</v>
      </c>
      <c r="BJ157" s="14" t="s">
        <v>118</v>
      </c>
      <c r="BK157" s="152">
        <f t="shared" si="29"/>
        <v>0</v>
      </c>
      <c r="BL157" s="14" t="s">
        <v>117</v>
      </c>
      <c r="BM157" s="151" t="s">
        <v>217</v>
      </c>
    </row>
    <row r="158" spans="1:65" s="2" customFormat="1" ht="23.4" customHeight="1">
      <c r="A158" s="26"/>
      <c r="B158" s="139"/>
      <c r="C158" s="140" t="s">
        <v>218</v>
      </c>
      <c r="D158" s="140" t="s">
        <v>113</v>
      </c>
      <c r="E158" s="141" t="s">
        <v>219</v>
      </c>
      <c r="F158" s="142" t="s">
        <v>220</v>
      </c>
      <c r="G158" s="143" t="s">
        <v>148</v>
      </c>
      <c r="H158" s="144">
        <v>3</v>
      </c>
      <c r="I158" s="145"/>
      <c r="J158" s="145">
        <f t="shared" si="20"/>
        <v>0</v>
      </c>
      <c r="K158" s="146"/>
      <c r="L158" s="27"/>
      <c r="M158" s="147" t="s">
        <v>1</v>
      </c>
      <c r="N158" s="148" t="s">
        <v>34</v>
      </c>
      <c r="O158" s="149">
        <v>1.0369999999999999</v>
      </c>
      <c r="P158" s="149">
        <f t="shared" si="21"/>
        <v>3.1109999999999998</v>
      </c>
      <c r="Q158" s="149">
        <v>7.2500000000000004E-3</v>
      </c>
      <c r="R158" s="149">
        <f t="shared" si="22"/>
        <v>2.1750000000000002E-2</v>
      </c>
      <c r="S158" s="149">
        <v>0</v>
      </c>
      <c r="T158" s="150">
        <f t="shared" si="2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1" t="s">
        <v>117</v>
      </c>
      <c r="AT158" s="151" t="s">
        <v>113</v>
      </c>
      <c r="AU158" s="151" t="s">
        <v>118</v>
      </c>
      <c r="AY158" s="14" t="s">
        <v>111</v>
      </c>
      <c r="BE158" s="152">
        <f t="shared" si="24"/>
        <v>0</v>
      </c>
      <c r="BF158" s="152">
        <f t="shared" si="25"/>
        <v>0</v>
      </c>
      <c r="BG158" s="152">
        <f t="shared" si="26"/>
        <v>0</v>
      </c>
      <c r="BH158" s="152">
        <f t="shared" si="27"/>
        <v>0</v>
      </c>
      <c r="BI158" s="152">
        <f t="shared" si="28"/>
        <v>0</v>
      </c>
      <c r="BJ158" s="14" t="s">
        <v>118</v>
      </c>
      <c r="BK158" s="152">
        <f t="shared" si="29"/>
        <v>0</v>
      </c>
      <c r="BL158" s="14" t="s">
        <v>117</v>
      </c>
      <c r="BM158" s="151" t="s">
        <v>221</v>
      </c>
    </row>
    <row r="159" spans="1:65" s="2" customFormat="1" ht="23.4" customHeight="1">
      <c r="A159" s="26"/>
      <c r="B159" s="139"/>
      <c r="C159" s="140" t="s">
        <v>222</v>
      </c>
      <c r="D159" s="140" t="s">
        <v>113</v>
      </c>
      <c r="E159" s="141" t="s">
        <v>223</v>
      </c>
      <c r="F159" s="142" t="s">
        <v>224</v>
      </c>
      <c r="G159" s="143" t="s">
        <v>148</v>
      </c>
      <c r="H159" s="144">
        <v>3</v>
      </c>
      <c r="I159" s="145"/>
      <c r="J159" s="145">
        <f t="shared" si="20"/>
        <v>0</v>
      </c>
      <c r="K159" s="146"/>
      <c r="L159" s="27"/>
      <c r="M159" s="147" t="s">
        <v>1</v>
      </c>
      <c r="N159" s="148" t="s">
        <v>34</v>
      </c>
      <c r="O159" s="149">
        <v>0.49299999999999999</v>
      </c>
      <c r="P159" s="149">
        <f t="shared" si="21"/>
        <v>1.4790000000000001</v>
      </c>
      <c r="Q159" s="149">
        <v>0</v>
      </c>
      <c r="R159" s="149">
        <f t="shared" si="22"/>
        <v>0</v>
      </c>
      <c r="S159" s="149">
        <v>0</v>
      </c>
      <c r="T159" s="150">
        <f t="shared" si="2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1" t="s">
        <v>117</v>
      </c>
      <c r="AT159" s="151" t="s">
        <v>113</v>
      </c>
      <c r="AU159" s="151" t="s">
        <v>118</v>
      </c>
      <c r="AY159" s="14" t="s">
        <v>111</v>
      </c>
      <c r="BE159" s="152">
        <f t="shared" si="24"/>
        <v>0</v>
      </c>
      <c r="BF159" s="152">
        <f t="shared" si="25"/>
        <v>0</v>
      </c>
      <c r="BG159" s="152">
        <f t="shared" si="26"/>
        <v>0</v>
      </c>
      <c r="BH159" s="152">
        <f t="shared" si="27"/>
        <v>0</v>
      </c>
      <c r="BI159" s="152">
        <f t="shared" si="28"/>
        <v>0</v>
      </c>
      <c r="BJ159" s="14" t="s">
        <v>118</v>
      </c>
      <c r="BK159" s="152">
        <f t="shared" si="29"/>
        <v>0</v>
      </c>
      <c r="BL159" s="14" t="s">
        <v>117</v>
      </c>
      <c r="BM159" s="151" t="s">
        <v>225</v>
      </c>
    </row>
    <row r="160" spans="1:65" s="2" customFormat="1" ht="16.350000000000001" customHeight="1">
      <c r="A160" s="26"/>
      <c r="B160" s="139"/>
      <c r="C160" s="140" t="s">
        <v>226</v>
      </c>
      <c r="D160" s="140" t="s">
        <v>113</v>
      </c>
      <c r="E160" s="141" t="s">
        <v>227</v>
      </c>
      <c r="F160" s="142" t="s">
        <v>228</v>
      </c>
      <c r="G160" s="143" t="s">
        <v>182</v>
      </c>
      <c r="H160" s="144">
        <v>2.9000000000000001E-2</v>
      </c>
      <c r="I160" s="145"/>
      <c r="J160" s="145">
        <f t="shared" si="20"/>
        <v>0</v>
      </c>
      <c r="K160" s="146"/>
      <c r="L160" s="27"/>
      <c r="M160" s="147" t="s">
        <v>1</v>
      </c>
      <c r="N160" s="148" t="s">
        <v>34</v>
      </c>
      <c r="O160" s="149">
        <v>34.718000000000004</v>
      </c>
      <c r="P160" s="149">
        <f t="shared" si="21"/>
        <v>1.0068220000000001</v>
      </c>
      <c r="Q160" s="149">
        <v>1.01145</v>
      </c>
      <c r="R160" s="149">
        <f t="shared" si="22"/>
        <v>2.9332050000000002E-2</v>
      </c>
      <c r="S160" s="149">
        <v>0</v>
      </c>
      <c r="T160" s="150">
        <f t="shared" si="2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1" t="s">
        <v>117</v>
      </c>
      <c r="AT160" s="151" t="s">
        <v>113</v>
      </c>
      <c r="AU160" s="151" t="s">
        <v>118</v>
      </c>
      <c r="AY160" s="14" t="s">
        <v>111</v>
      </c>
      <c r="BE160" s="152">
        <f t="shared" si="24"/>
        <v>0</v>
      </c>
      <c r="BF160" s="152">
        <f t="shared" si="25"/>
        <v>0</v>
      </c>
      <c r="BG160" s="152">
        <f t="shared" si="26"/>
        <v>0</v>
      </c>
      <c r="BH160" s="152">
        <f t="shared" si="27"/>
        <v>0</v>
      </c>
      <c r="BI160" s="152">
        <f t="shared" si="28"/>
        <v>0</v>
      </c>
      <c r="BJ160" s="14" t="s">
        <v>118</v>
      </c>
      <c r="BK160" s="152">
        <f t="shared" si="29"/>
        <v>0</v>
      </c>
      <c r="BL160" s="14" t="s">
        <v>117</v>
      </c>
      <c r="BM160" s="151" t="s">
        <v>229</v>
      </c>
    </row>
    <row r="161" spans="1:65" s="12" customFormat="1" ht="22.95" customHeight="1">
      <c r="B161" s="127"/>
      <c r="D161" s="128" t="s">
        <v>67</v>
      </c>
      <c r="E161" s="137" t="s">
        <v>117</v>
      </c>
      <c r="F161" s="137" t="s">
        <v>230</v>
      </c>
      <c r="J161" s="138">
        <f>BK161</f>
        <v>0</v>
      </c>
      <c r="L161" s="127"/>
      <c r="M161" s="131"/>
      <c r="N161" s="132"/>
      <c r="O161" s="132"/>
      <c r="P161" s="133">
        <f>SUM(P162:P165)</f>
        <v>73.587459999999993</v>
      </c>
      <c r="Q161" s="132"/>
      <c r="R161" s="133">
        <f>SUM(R162:R165)</f>
        <v>18.682151700000002</v>
      </c>
      <c r="S161" s="132"/>
      <c r="T161" s="134">
        <f>SUM(T162:T165)</f>
        <v>0</v>
      </c>
      <c r="AR161" s="128" t="s">
        <v>73</v>
      </c>
      <c r="AT161" s="135" t="s">
        <v>67</v>
      </c>
      <c r="AU161" s="135" t="s">
        <v>73</v>
      </c>
      <c r="AY161" s="128" t="s">
        <v>111</v>
      </c>
      <c r="BK161" s="136">
        <f>SUM(BK162:BK165)</f>
        <v>0</v>
      </c>
    </row>
    <row r="162" spans="1:65" s="2" customFormat="1" ht="21" customHeight="1">
      <c r="A162" s="26"/>
      <c r="B162" s="139"/>
      <c r="C162" s="140" t="s">
        <v>231</v>
      </c>
      <c r="D162" s="140" t="s">
        <v>113</v>
      </c>
      <c r="E162" s="141" t="s">
        <v>232</v>
      </c>
      <c r="F162" s="142" t="s">
        <v>233</v>
      </c>
      <c r="G162" s="143" t="s">
        <v>116</v>
      </c>
      <c r="H162" s="144">
        <v>7.3949999999999996</v>
      </c>
      <c r="I162" s="145"/>
      <c r="J162" s="145">
        <f>ROUND(I162*H162,2)</f>
        <v>0</v>
      </c>
      <c r="K162" s="146"/>
      <c r="L162" s="27"/>
      <c r="M162" s="147" t="s">
        <v>1</v>
      </c>
      <c r="N162" s="148" t="s">
        <v>34</v>
      </c>
      <c r="O162" s="149">
        <v>1.58</v>
      </c>
      <c r="P162" s="149">
        <f>O162*H162</f>
        <v>11.684099999999999</v>
      </c>
      <c r="Q162" s="149">
        <v>2.4018600000000001</v>
      </c>
      <c r="R162" s="149">
        <f>Q162*H162</f>
        <v>17.761754700000001</v>
      </c>
      <c r="S162" s="149">
        <v>0</v>
      </c>
      <c r="T162" s="150">
        <f>S162*H162</f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1" t="s">
        <v>117</v>
      </c>
      <c r="AT162" s="151" t="s">
        <v>113</v>
      </c>
      <c r="AU162" s="151" t="s">
        <v>118</v>
      </c>
      <c r="AY162" s="14" t="s">
        <v>111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4" t="s">
        <v>118</v>
      </c>
      <c r="BK162" s="152">
        <f>ROUND(I162*H162,2)</f>
        <v>0</v>
      </c>
      <c r="BL162" s="14" t="s">
        <v>117</v>
      </c>
      <c r="BM162" s="151" t="s">
        <v>234</v>
      </c>
    </row>
    <row r="163" spans="1:65" s="2" customFormat="1" ht="23.4" customHeight="1">
      <c r="A163" s="26"/>
      <c r="B163" s="139"/>
      <c r="C163" s="140" t="s">
        <v>235</v>
      </c>
      <c r="D163" s="140" t="s">
        <v>113</v>
      </c>
      <c r="E163" s="141" t="s">
        <v>236</v>
      </c>
      <c r="F163" s="142" t="s">
        <v>237</v>
      </c>
      <c r="G163" s="143" t="s">
        <v>148</v>
      </c>
      <c r="H163" s="144">
        <v>49.3</v>
      </c>
      <c r="I163" s="145"/>
      <c r="J163" s="145">
        <f>ROUND(I163*H163,2)</f>
        <v>0</v>
      </c>
      <c r="K163" s="146"/>
      <c r="L163" s="27"/>
      <c r="M163" s="147" t="s">
        <v>1</v>
      </c>
      <c r="N163" s="148" t="s">
        <v>34</v>
      </c>
      <c r="O163" s="149">
        <v>0.48199999999999998</v>
      </c>
      <c r="P163" s="149">
        <f>O163*H163</f>
        <v>23.762599999999999</v>
      </c>
      <c r="Q163" s="149">
        <v>3.4099999999999998E-3</v>
      </c>
      <c r="R163" s="149">
        <f>Q163*H163</f>
        <v>0.16811299999999998</v>
      </c>
      <c r="S163" s="149">
        <v>0</v>
      </c>
      <c r="T163" s="150">
        <f>S163*H163</f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1" t="s">
        <v>117</v>
      </c>
      <c r="AT163" s="151" t="s">
        <v>113</v>
      </c>
      <c r="AU163" s="151" t="s">
        <v>118</v>
      </c>
      <c r="AY163" s="14" t="s">
        <v>111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4" t="s">
        <v>118</v>
      </c>
      <c r="BK163" s="152">
        <f>ROUND(I163*H163,2)</f>
        <v>0</v>
      </c>
      <c r="BL163" s="14" t="s">
        <v>117</v>
      </c>
      <c r="BM163" s="151" t="s">
        <v>238</v>
      </c>
    </row>
    <row r="164" spans="1:65" s="2" customFormat="1" ht="23.4" customHeight="1">
      <c r="A164" s="26"/>
      <c r="B164" s="139"/>
      <c r="C164" s="140" t="s">
        <v>239</v>
      </c>
      <c r="D164" s="140" t="s">
        <v>113</v>
      </c>
      <c r="E164" s="141" t="s">
        <v>240</v>
      </c>
      <c r="F164" s="142" t="s">
        <v>241</v>
      </c>
      <c r="G164" s="143" t="s">
        <v>148</v>
      </c>
      <c r="H164" s="144">
        <v>49.3</v>
      </c>
      <c r="I164" s="145"/>
      <c r="J164" s="145">
        <f>ROUND(I164*H164,2)</f>
        <v>0</v>
      </c>
      <c r="K164" s="146"/>
      <c r="L164" s="27"/>
      <c r="M164" s="147" t="s">
        <v>1</v>
      </c>
      <c r="N164" s="148" t="s">
        <v>34</v>
      </c>
      <c r="O164" s="149">
        <v>0.23899999999999999</v>
      </c>
      <c r="P164" s="149">
        <f>O164*H164</f>
        <v>11.782699999999998</v>
      </c>
      <c r="Q164" s="149">
        <v>0</v>
      </c>
      <c r="R164" s="149">
        <f>Q164*H164</f>
        <v>0</v>
      </c>
      <c r="S164" s="149">
        <v>0</v>
      </c>
      <c r="T164" s="150">
        <f>S164*H164</f>
        <v>0</v>
      </c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R164" s="151" t="s">
        <v>117</v>
      </c>
      <c r="AT164" s="151" t="s">
        <v>113</v>
      </c>
      <c r="AU164" s="151" t="s">
        <v>118</v>
      </c>
      <c r="AY164" s="14" t="s">
        <v>111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4" t="s">
        <v>118</v>
      </c>
      <c r="BK164" s="152">
        <f>ROUND(I164*H164,2)</f>
        <v>0</v>
      </c>
      <c r="BL164" s="14" t="s">
        <v>117</v>
      </c>
      <c r="BM164" s="151" t="s">
        <v>242</v>
      </c>
    </row>
    <row r="165" spans="1:65" s="2" customFormat="1" ht="23.4" customHeight="1">
      <c r="A165" s="26"/>
      <c r="B165" s="139"/>
      <c r="C165" s="140" t="s">
        <v>243</v>
      </c>
      <c r="D165" s="140" t="s">
        <v>113</v>
      </c>
      <c r="E165" s="141" t="s">
        <v>244</v>
      </c>
      <c r="F165" s="142" t="s">
        <v>245</v>
      </c>
      <c r="G165" s="143" t="s">
        <v>182</v>
      </c>
      <c r="H165" s="144">
        <v>0.74</v>
      </c>
      <c r="I165" s="145"/>
      <c r="J165" s="145">
        <f>ROUND(I165*H165,2)</f>
        <v>0</v>
      </c>
      <c r="K165" s="146"/>
      <c r="L165" s="27"/>
      <c r="M165" s="147" t="s">
        <v>1</v>
      </c>
      <c r="N165" s="148" t="s">
        <v>34</v>
      </c>
      <c r="O165" s="149">
        <v>35.619</v>
      </c>
      <c r="P165" s="149">
        <f>O165*H165</f>
        <v>26.358059999999998</v>
      </c>
      <c r="Q165" s="149">
        <v>1.0165999999999999</v>
      </c>
      <c r="R165" s="149">
        <f>Q165*H165</f>
        <v>0.75228399999999995</v>
      </c>
      <c r="S165" s="149">
        <v>0</v>
      </c>
      <c r="T165" s="150">
        <f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1" t="s">
        <v>117</v>
      </c>
      <c r="AT165" s="151" t="s">
        <v>113</v>
      </c>
      <c r="AU165" s="151" t="s">
        <v>118</v>
      </c>
      <c r="AY165" s="14" t="s">
        <v>111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4" t="s">
        <v>118</v>
      </c>
      <c r="BK165" s="152">
        <f>ROUND(I165*H165,2)</f>
        <v>0</v>
      </c>
      <c r="BL165" s="14" t="s">
        <v>117</v>
      </c>
      <c r="BM165" s="151" t="s">
        <v>246</v>
      </c>
    </row>
    <row r="166" spans="1:65" s="12" customFormat="1" ht="22.95" customHeight="1">
      <c r="B166" s="127"/>
      <c r="D166" s="128" t="s">
        <v>67</v>
      </c>
      <c r="E166" s="137" t="s">
        <v>130</v>
      </c>
      <c r="F166" s="137" t="s">
        <v>247</v>
      </c>
      <c r="J166" s="138">
        <f>BK166</f>
        <v>0</v>
      </c>
      <c r="L166" s="127"/>
      <c r="M166" s="131"/>
      <c r="N166" s="132"/>
      <c r="O166" s="132"/>
      <c r="P166" s="133">
        <f>P167</f>
        <v>0.34171200000000002</v>
      </c>
      <c r="Q166" s="132"/>
      <c r="R166" s="133">
        <f>R167</f>
        <v>6.8613600000000003</v>
      </c>
      <c r="S166" s="132"/>
      <c r="T166" s="134">
        <f>T167</f>
        <v>0</v>
      </c>
      <c r="AR166" s="128" t="s">
        <v>73</v>
      </c>
      <c r="AT166" s="135" t="s">
        <v>67</v>
      </c>
      <c r="AU166" s="135" t="s">
        <v>73</v>
      </c>
      <c r="AY166" s="128" t="s">
        <v>111</v>
      </c>
      <c r="BK166" s="136">
        <f>BK167</f>
        <v>0</v>
      </c>
    </row>
    <row r="167" spans="1:65" s="2" customFormat="1" ht="31.95" customHeight="1">
      <c r="A167" s="26"/>
      <c r="B167" s="139"/>
      <c r="C167" s="140" t="s">
        <v>248</v>
      </c>
      <c r="D167" s="140" t="s">
        <v>113</v>
      </c>
      <c r="E167" s="141" t="s">
        <v>249</v>
      </c>
      <c r="F167" s="142" t="s">
        <v>250</v>
      </c>
      <c r="G167" s="143" t="s">
        <v>148</v>
      </c>
      <c r="H167" s="144">
        <v>22.6</v>
      </c>
      <c r="I167" s="145"/>
      <c r="J167" s="145">
        <f>ROUND(I167*H167,2)</f>
        <v>0</v>
      </c>
      <c r="K167" s="146"/>
      <c r="L167" s="27"/>
      <c r="M167" s="147" t="s">
        <v>1</v>
      </c>
      <c r="N167" s="148" t="s">
        <v>34</v>
      </c>
      <c r="O167" s="149">
        <v>1.512E-2</v>
      </c>
      <c r="P167" s="149">
        <f>O167*H167</f>
        <v>0.34171200000000002</v>
      </c>
      <c r="Q167" s="149">
        <v>0.30359999999999998</v>
      </c>
      <c r="R167" s="149">
        <f>Q167*H167</f>
        <v>6.8613600000000003</v>
      </c>
      <c r="S167" s="149">
        <v>0</v>
      </c>
      <c r="T167" s="150">
        <f>S167*H167</f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1" t="s">
        <v>117</v>
      </c>
      <c r="AT167" s="151" t="s">
        <v>113</v>
      </c>
      <c r="AU167" s="151" t="s">
        <v>118</v>
      </c>
      <c r="AY167" s="14" t="s">
        <v>111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4" t="s">
        <v>118</v>
      </c>
      <c r="BK167" s="152">
        <f>ROUND(I167*H167,2)</f>
        <v>0</v>
      </c>
      <c r="BL167" s="14" t="s">
        <v>117</v>
      </c>
      <c r="BM167" s="151" t="s">
        <v>251</v>
      </c>
    </row>
    <row r="168" spans="1:65" s="12" customFormat="1" ht="22.95" customHeight="1">
      <c r="B168" s="127"/>
      <c r="D168" s="128" t="s">
        <v>67</v>
      </c>
      <c r="E168" s="137" t="s">
        <v>134</v>
      </c>
      <c r="F168" s="137" t="s">
        <v>252</v>
      </c>
      <c r="J168" s="138">
        <f>BK168</f>
        <v>0</v>
      </c>
      <c r="L168" s="127"/>
      <c r="M168" s="131"/>
      <c r="N168" s="132"/>
      <c r="O168" s="132"/>
      <c r="P168" s="133">
        <f>SUM(P169:P174)</f>
        <v>209.57167879999997</v>
      </c>
      <c r="Q168" s="132"/>
      <c r="R168" s="133">
        <f>SUM(R169:R174)</f>
        <v>15.037273599999999</v>
      </c>
      <c r="S168" s="132"/>
      <c r="T168" s="134">
        <f>SUM(T169:T174)</f>
        <v>0</v>
      </c>
      <c r="AR168" s="128" t="s">
        <v>73</v>
      </c>
      <c r="AT168" s="135" t="s">
        <v>67</v>
      </c>
      <c r="AU168" s="135" t="s">
        <v>73</v>
      </c>
      <c r="AY168" s="128" t="s">
        <v>111</v>
      </c>
      <c r="BK168" s="136">
        <f>SUM(BK169:BK174)</f>
        <v>0</v>
      </c>
    </row>
    <row r="169" spans="1:65" s="2" customFormat="1" ht="21" customHeight="1">
      <c r="A169" s="26"/>
      <c r="B169" s="139"/>
      <c r="C169" s="140" t="s">
        <v>253</v>
      </c>
      <c r="D169" s="140" t="s">
        <v>113</v>
      </c>
      <c r="E169" s="141" t="s">
        <v>254</v>
      </c>
      <c r="F169" s="142" t="s">
        <v>255</v>
      </c>
      <c r="G169" s="143" t="s">
        <v>148</v>
      </c>
      <c r="H169" s="144">
        <v>181.68799999999999</v>
      </c>
      <c r="I169" s="145"/>
      <c r="J169" s="145">
        <f t="shared" ref="J169:J174" si="30">ROUND(I169*H169,2)</f>
        <v>0</v>
      </c>
      <c r="K169" s="146"/>
      <c r="L169" s="27"/>
      <c r="M169" s="147" t="s">
        <v>1</v>
      </c>
      <c r="N169" s="148" t="s">
        <v>34</v>
      </c>
      <c r="O169" s="149">
        <v>0.34799999999999998</v>
      </c>
      <c r="P169" s="149">
        <f t="shared" ref="P169:P174" si="31">O169*H169</f>
        <v>63.227423999999992</v>
      </c>
      <c r="Q169" s="149">
        <v>8.3999999999999995E-3</v>
      </c>
      <c r="R169" s="149">
        <f t="shared" ref="R169:R174" si="32">Q169*H169</f>
        <v>1.5261791999999998</v>
      </c>
      <c r="S169" s="149">
        <v>0</v>
      </c>
      <c r="T169" s="150">
        <f t="shared" ref="T169:T174" si="33">S169*H169</f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1" t="s">
        <v>117</v>
      </c>
      <c r="AT169" s="151" t="s">
        <v>113</v>
      </c>
      <c r="AU169" s="151" t="s">
        <v>118</v>
      </c>
      <c r="AY169" s="14" t="s">
        <v>111</v>
      </c>
      <c r="BE169" s="152">
        <f t="shared" ref="BE169:BE174" si="34">IF(N169="základná",J169,0)</f>
        <v>0</v>
      </c>
      <c r="BF169" s="152">
        <f t="shared" ref="BF169:BF174" si="35">IF(N169="znížená",J169,0)</f>
        <v>0</v>
      </c>
      <c r="BG169" s="152">
        <f t="shared" ref="BG169:BG174" si="36">IF(N169="zákl. prenesená",J169,0)</f>
        <v>0</v>
      </c>
      <c r="BH169" s="152">
        <f t="shared" ref="BH169:BH174" si="37">IF(N169="zníž. prenesená",J169,0)</f>
        <v>0</v>
      </c>
      <c r="BI169" s="152">
        <f t="shared" ref="BI169:BI174" si="38">IF(N169="nulová",J169,0)</f>
        <v>0</v>
      </c>
      <c r="BJ169" s="14" t="s">
        <v>118</v>
      </c>
      <c r="BK169" s="152">
        <f t="shared" ref="BK169:BK174" si="39">ROUND(I169*H169,2)</f>
        <v>0</v>
      </c>
      <c r="BL169" s="14" t="s">
        <v>117</v>
      </c>
      <c r="BM169" s="151" t="s">
        <v>256</v>
      </c>
    </row>
    <row r="170" spans="1:65" s="2" customFormat="1" ht="23.4" customHeight="1">
      <c r="A170" s="26"/>
      <c r="B170" s="139"/>
      <c r="C170" s="140" t="s">
        <v>257</v>
      </c>
      <c r="D170" s="140" t="s">
        <v>113</v>
      </c>
      <c r="E170" s="141" t="s">
        <v>258</v>
      </c>
      <c r="F170" s="142" t="s">
        <v>259</v>
      </c>
      <c r="G170" s="143" t="s">
        <v>148</v>
      </c>
      <c r="H170" s="144">
        <v>181.68799999999999</v>
      </c>
      <c r="I170" s="145"/>
      <c r="J170" s="145">
        <f t="shared" si="30"/>
        <v>0</v>
      </c>
      <c r="K170" s="146"/>
      <c r="L170" s="27"/>
      <c r="M170" s="147" t="s">
        <v>1</v>
      </c>
      <c r="N170" s="148" t="s">
        <v>34</v>
      </c>
      <c r="O170" s="149">
        <v>0.11085</v>
      </c>
      <c r="P170" s="149">
        <f t="shared" si="31"/>
        <v>20.140114799999999</v>
      </c>
      <c r="Q170" s="149">
        <v>4.15E-3</v>
      </c>
      <c r="R170" s="149">
        <f t="shared" si="32"/>
        <v>0.75400519999999993</v>
      </c>
      <c r="S170" s="149">
        <v>0</v>
      </c>
      <c r="T170" s="150">
        <f t="shared" si="3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1" t="s">
        <v>117</v>
      </c>
      <c r="AT170" s="151" t="s">
        <v>113</v>
      </c>
      <c r="AU170" s="151" t="s">
        <v>118</v>
      </c>
      <c r="AY170" s="14" t="s">
        <v>111</v>
      </c>
      <c r="BE170" s="152">
        <f t="shared" si="34"/>
        <v>0</v>
      </c>
      <c r="BF170" s="152">
        <f t="shared" si="35"/>
        <v>0</v>
      </c>
      <c r="BG170" s="152">
        <f t="shared" si="36"/>
        <v>0</v>
      </c>
      <c r="BH170" s="152">
        <f t="shared" si="37"/>
        <v>0</v>
      </c>
      <c r="BI170" s="152">
        <f t="shared" si="38"/>
        <v>0</v>
      </c>
      <c r="BJ170" s="14" t="s">
        <v>118</v>
      </c>
      <c r="BK170" s="152">
        <f t="shared" si="39"/>
        <v>0</v>
      </c>
      <c r="BL170" s="14" t="s">
        <v>117</v>
      </c>
      <c r="BM170" s="151" t="s">
        <v>260</v>
      </c>
    </row>
    <row r="171" spans="1:65" s="2" customFormat="1" ht="21" customHeight="1">
      <c r="A171" s="26"/>
      <c r="B171" s="139"/>
      <c r="C171" s="140" t="s">
        <v>261</v>
      </c>
      <c r="D171" s="140" t="s">
        <v>113</v>
      </c>
      <c r="E171" s="141" t="s">
        <v>262</v>
      </c>
      <c r="F171" s="142" t="s">
        <v>263</v>
      </c>
      <c r="G171" s="143" t="s">
        <v>148</v>
      </c>
      <c r="H171" s="144">
        <v>140.56</v>
      </c>
      <c r="I171" s="145"/>
      <c r="J171" s="145">
        <f t="shared" si="30"/>
        <v>0</v>
      </c>
      <c r="K171" s="146"/>
      <c r="L171" s="27"/>
      <c r="M171" s="147" t="s">
        <v>1</v>
      </c>
      <c r="N171" s="148" t="s">
        <v>34</v>
      </c>
      <c r="O171" s="149">
        <v>0.35899999999999999</v>
      </c>
      <c r="P171" s="149">
        <f t="shared" si="31"/>
        <v>50.461039999999997</v>
      </c>
      <c r="Q171" s="149">
        <v>3.3E-3</v>
      </c>
      <c r="R171" s="149">
        <f t="shared" si="32"/>
        <v>0.46384799999999998</v>
      </c>
      <c r="S171" s="149">
        <v>0</v>
      </c>
      <c r="T171" s="150">
        <f t="shared" si="3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1" t="s">
        <v>117</v>
      </c>
      <c r="AT171" s="151" t="s">
        <v>113</v>
      </c>
      <c r="AU171" s="151" t="s">
        <v>118</v>
      </c>
      <c r="AY171" s="14" t="s">
        <v>111</v>
      </c>
      <c r="BE171" s="152">
        <f t="shared" si="34"/>
        <v>0</v>
      </c>
      <c r="BF171" s="152">
        <f t="shared" si="35"/>
        <v>0</v>
      </c>
      <c r="BG171" s="152">
        <f t="shared" si="36"/>
        <v>0</v>
      </c>
      <c r="BH171" s="152">
        <f t="shared" si="37"/>
        <v>0</v>
      </c>
      <c r="BI171" s="152">
        <f t="shared" si="38"/>
        <v>0</v>
      </c>
      <c r="BJ171" s="14" t="s">
        <v>118</v>
      </c>
      <c r="BK171" s="152">
        <f t="shared" si="39"/>
        <v>0</v>
      </c>
      <c r="BL171" s="14" t="s">
        <v>117</v>
      </c>
      <c r="BM171" s="151" t="s">
        <v>264</v>
      </c>
    </row>
    <row r="172" spans="1:65" s="2" customFormat="1" ht="23.4" customHeight="1">
      <c r="A172" s="26"/>
      <c r="B172" s="139"/>
      <c r="C172" s="140" t="s">
        <v>265</v>
      </c>
      <c r="D172" s="140" t="s">
        <v>113</v>
      </c>
      <c r="E172" s="141" t="s">
        <v>266</v>
      </c>
      <c r="F172" s="142" t="s">
        <v>267</v>
      </c>
      <c r="G172" s="143" t="s">
        <v>148</v>
      </c>
      <c r="H172" s="144">
        <v>140.56</v>
      </c>
      <c r="I172" s="145"/>
      <c r="J172" s="145">
        <f t="shared" si="30"/>
        <v>0</v>
      </c>
      <c r="K172" s="146"/>
      <c r="L172" s="27"/>
      <c r="M172" s="147" t="s">
        <v>1</v>
      </c>
      <c r="N172" s="148" t="s">
        <v>34</v>
      </c>
      <c r="O172" s="149">
        <v>0.111</v>
      </c>
      <c r="P172" s="149">
        <f t="shared" si="31"/>
        <v>15.60216</v>
      </c>
      <c r="Q172" s="149">
        <v>4.15E-3</v>
      </c>
      <c r="R172" s="149">
        <f t="shared" si="32"/>
        <v>0.58332400000000006</v>
      </c>
      <c r="S172" s="149">
        <v>0</v>
      </c>
      <c r="T172" s="150">
        <f t="shared" si="3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1" t="s">
        <v>117</v>
      </c>
      <c r="AT172" s="151" t="s">
        <v>113</v>
      </c>
      <c r="AU172" s="151" t="s">
        <v>118</v>
      </c>
      <c r="AY172" s="14" t="s">
        <v>111</v>
      </c>
      <c r="BE172" s="152">
        <f t="shared" si="34"/>
        <v>0</v>
      </c>
      <c r="BF172" s="152">
        <f t="shared" si="35"/>
        <v>0</v>
      </c>
      <c r="BG172" s="152">
        <f t="shared" si="36"/>
        <v>0</v>
      </c>
      <c r="BH172" s="152">
        <f t="shared" si="37"/>
        <v>0</v>
      </c>
      <c r="BI172" s="152">
        <f t="shared" si="38"/>
        <v>0</v>
      </c>
      <c r="BJ172" s="14" t="s">
        <v>118</v>
      </c>
      <c r="BK172" s="152">
        <f t="shared" si="39"/>
        <v>0</v>
      </c>
      <c r="BL172" s="14" t="s">
        <v>117</v>
      </c>
      <c r="BM172" s="151" t="s">
        <v>268</v>
      </c>
    </row>
    <row r="173" spans="1:65" s="2" customFormat="1" ht="31.95" customHeight="1">
      <c r="A173" s="26"/>
      <c r="B173" s="139"/>
      <c r="C173" s="140" t="s">
        <v>269</v>
      </c>
      <c r="D173" s="140" t="s">
        <v>113</v>
      </c>
      <c r="E173" s="141" t="s">
        <v>270</v>
      </c>
      <c r="F173" s="142" t="s">
        <v>271</v>
      </c>
      <c r="G173" s="143" t="s">
        <v>148</v>
      </c>
      <c r="H173" s="144">
        <v>26.52</v>
      </c>
      <c r="I173" s="145"/>
      <c r="J173" s="145">
        <f t="shared" si="30"/>
        <v>0</v>
      </c>
      <c r="K173" s="146"/>
      <c r="L173" s="27"/>
      <c r="M173" s="147" t="s">
        <v>1</v>
      </c>
      <c r="N173" s="148" t="s">
        <v>34</v>
      </c>
      <c r="O173" s="149">
        <v>0.74399999999999999</v>
      </c>
      <c r="P173" s="149">
        <f t="shared" si="31"/>
        <v>19.730879999999999</v>
      </c>
      <c r="Q173" s="149">
        <v>1.299E-2</v>
      </c>
      <c r="R173" s="149">
        <f t="shared" si="32"/>
        <v>0.34449479999999999</v>
      </c>
      <c r="S173" s="149">
        <v>0</v>
      </c>
      <c r="T173" s="150">
        <f t="shared" si="3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1" t="s">
        <v>117</v>
      </c>
      <c r="AT173" s="151" t="s">
        <v>113</v>
      </c>
      <c r="AU173" s="151" t="s">
        <v>118</v>
      </c>
      <c r="AY173" s="14" t="s">
        <v>111</v>
      </c>
      <c r="BE173" s="152">
        <f t="shared" si="34"/>
        <v>0</v>
      </c>
      <c r="BF173" s="152">
        <f t="shared" si="35"/>
        <v>0</v>
      </c>
      <c r="BG173" s="152">
        <f t="shared" si="36"/>
        <v>0</v>
      </c>
      <c r="BH173" s="152">
        <f t="shared" si="37"/>
        <v>0</v>
      </c>
      <c r="BI173" s="152">
        <f t="shared" si="38"/>
        <v>0</v>
      </c>
      <c r="BJ173" s="14" t="s">
        <v>118</v>
      </c>
      <c r="BK173" s="152">
        <f t="shared" si="39"/>
        <v>0</v>
      </c>
      <c r="BL173" s="14" t="s">
        <v>117</v>
      </c>
      <c r="BM173" s="151" t="s">
        <v>272</v>
      </c>
    </row>
    <row r="174" spans="1:65" s="2" customFormat="1" ht="31.95" customHeight="1">
      <c r="A174" s="26"/>
      <c r="B174" s="139"/>
      <c r="C174" s="140" t="s">
        <v>273</v>
      </c>
      <c r="D174" s="140" t="s">
        <v>113</v>
      </c>
      <c r="E174" s="141" t="s">
        <v>274</v>
      </c>
      <c r="F174" s="142" t="s">
        <v>275</v>
      </c>
      <c r="G174" s="143" t="s">
        <v>148</v>
      </c>
      <c r="H174" s="144">
        <v>74.42</v>
      </c>
      <c r="I174" s="145"/>
      <c r="J174" s="145">
        <f t="shared" si="30"/>
        <v>0</v>
      </c>
      <c r="K174" s="146"/>
      <c r="L174" s="27"/>
      <c r="M174" s="147" t="s">
        <v>1</v>
      </c>
      <c r="N174" s="148" t="s">
        <v>34</v>
      </c>
      <c r="O174" s="149">
        <v>0.54300000000000004</v>
      </c>
      <c r="P174" s="149">
        <f t="shared" si="31"/>
        <v>40.410060000000001</v>
      </c>
      <c r="Q174" s="149">
        <v>0.15271999999999999</v>
      </c>
      <c r="R174" s="149">
        <f t="shared" si="32"/>
        <v>11.3654224</v>
      </c>
      <c r="S174" s="149">
        <v>0</v>
      </c>
      <c r="T174" s="150">
        <f t="shared" si="3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1" t="s">
        <v>117</v>
      </c>
      <c r="AT174" s="151" t="s">
        <v>113</v>
      </c>
      <c r="AU174" s="151" t="s">
        <v>118</v>
      </c>
      <c r="AY174" s="14" t="s">
        <v>111</v>
      </c>
      <c r="BE174" s="152">
        <f t="shared" si="34"/>
        <v>0</v>
      </c>
      <c r="BF174" s="152">
        <f t="shared" si="35"/>
        <v>0</v>
      </c>
      <c r="BG174" s="152">
        <f t="shared" si="36"/>
        <v>0</v>
      </c>
      <c r="BH174" s="152">
        <f t="shared" si="37"/>
        <v>0</v>
      </c>
      <c r="BI174" s="152">
        <f t="shared" si="38"/>
        <v>0</v>
      </c>
      <c r="BJ174" s="14" t="s">
        <v>118</v>
      </c>
      <c r="BK174" s="152">
        <f t="shared" si="39"/>
        <v>0</v>
      </c>
      <c r="BL174" s="14" t="s">
        <v>117</v>
      </c>
      <c r="BM174" s="151" t="s">
        <v>276</v>
      </c>
    </row>
    <row r="175" spans="1:65" s="12" customFormat="1" ht="22.95" customHeight="1">
      <c r="B175" s="127"/>
      <c r="D175" s="128" t="s">
        <v>67</v>
      </c>
      <c r="E175" s="137" t="s">
        <v>145</v>
      </c>
      <c r="F175" s="137" t="s">
        <v>277</v>
      </c>
      <c r="J175" s="138">
        <f>BK175</f>
        <v>0</v>
      </c>
      <c r="L175" s="127"/>
      <c r="M175" s="131"/>
      <c r="N175" s="132"/>
      <c r="O175" s="132"/>
      <c r="P175" s="133">
        <f>SUM(P176:P179)</f>
        <v>31.274778599999998</v>
      </c>
      <c r="Q175" s="132"/>
      <c r="R175" s="133">
        <f>SUM(R176:R179)</f>
        <v>6.0623766000000003</v>
      </c>
      <c r="S175" s="132"/>
      <c r="T175" s="134">
        <f>SUM(T176:T179)</f>
        <v>0</v>
      </c>
      <c r="AR175" s="128" t="s">
        <v>73</v>
      </c>
      <c r="AT175" s="135" t="s">
        <v>67</v>
      </c>
      <c r="AU175" s="135" t="s">
        <v>73</v>
      </c>
      <c r="AY175" s="128" t="s">
        <v>111</v>
      </c>
      <c r="BK175" s="136">
        <f>SUM(BK176:BK179)</f>
        <v>0</v>
      </c>
    </row>
    <row r="176" spans="1:65" s="2" customFormat="1" ht="23.4" customHeight="1">
      <c r="A176" s="26"/>
      <c r="B176" s="139"/>
      <c r="C176" s="140" t="s">
        <v>278</v>
      </c>
      <c r="D176" s="140" t="s">
        <v>113</v>
      </c>
      <c r="E176" s="141" t="s">
        <v>279</v>
      </c>
      <c r="F176" s="142" t="s">
        <v>280</v>
      </c>
      <c r="G176" s="143" t="s">
        <v>148</v>
      </c>
      <c r="H176" s="144">
        <v>5.31</v>
      </c>
      <c r="I176" s="145"/>
      <c r="J176" s="145">
        <f>ROUND(I176*H176,2)</f>
        <v>0</v>
      </c>
      <c r="K176" s="146"/>
      <c r="L176" s="27"/>
      <c r="M176" s="147" t="s">
        <v>1</v>
      </c>
      <c r="N176" s="148" t="s">
        <v>34</v>
      </c>
      <c r="O176" s="149">
        <v>0.21006</v>
      </c>
      <c r="P176" s="149">
        <f>O176*H176</f>
        <v>1.1154185999999999</v>
      </c>
      <c r="Q176" s="149">
        <v>4.2000000000000002E-4</v>
      </c>
      <c r="R176" s="149">
        <f>Q176*H176</f>
        <v>2.2301999999999999E-3</v>
      </c>
      <c r="S176" s="149">
        <v>0</v>
      </c>
      <c r="T176" s="150">
        <f>S176*H176</f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1" t="s">
        <v>117</v>
      </c>
      <c r="AT176" s="151" t="s">
        <v>113</v>
      </c>
      <c r="AU176" s="151" t="s">
        <v>118</v>
      </c>
      <c r="AY176" s="14" t="s">
        <v>111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4" t="s">
        <v>118</v>
      </c>
      <c r="BK176" s="152">
        <f>ROUND(I176*H176,2)</f>
        <v>0</v>
      </c>
      <c r="BL176" s="14" t="s">
        <v>117</v>
      </c>
      <c r="BM176" s="151" t="s">
        <v>281</v>
      </c>
    </row>
    <row r="177" spans="1:65" s="2" customFormat="1" ht="31.95" customHeight="1">
      <c r="A177" s="26"/>
      <c r="B177" s="139"/>
      <c r="C177" s="140" t="s">
        <v>282</v>
      </c>
      <c r="D177" s="140" t="s">
        <v>113</v>
      </c>
      <c r="E177" s="141" t="s">
        <v>283</v>
      </c>
      <c r="F177" s="142" t="s">
        <v>284</v>
      </c>
      <c r="G177" s="143" t="s">
        <v>148</v>
      </c>
      <c r="H177" s="144">
        <v>117.81</v>
      </c>
      <c r="I177" s="145"/>
      <c r="J177" s="145">
        <f>ROUND(I177*H177,2)</f>
        <v>0</v>
      </c>
      <c r="K177" s="146"/>
      <c r="L177" s="27"/>
      <c r="M177" s="147" t="s">
        <v>1</v>
      </c>
      <c r="N177" s="148" t="s">
        <v>34</v>
      </c>
      <c r="O177" s="149">
        <v>0.14599999999999999</v>
      </c>
      <c r="P177" s="149">
        <f>O177*H177</f>
        <v>17.20026</v>
      </c>
      <c r="Q177" s="149">
        <v>2.572E-2</v>
      </c>
      <c r="R177" s="149">
        <f>Q177*H177</f>
        <v>3.0300731999999999</v>
      </c>
      <c r="S177" s="149">
        <v>0</v>
      </c>
      <c r="T177" s="150">
        <f>S177*H177</f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1" t="s">
        <v>117</v>
      </c>
      <c r="AT177" s="151" t="s">
        <v>113</v>
      </c>
      <c r="AU177" s="151" t="s">
        <v>118</v>
      </c>
      <c r="AY177" s="14" t="s">
        <v>111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4" t="s">
        <v>118</v>
      </c>
      <c r="BK177" s="152">
        <f>ROUND(I177*H177,2)</f>
        <v>0</v>
      </c>
      <c r="BL177" s="14" t="s">
        <v>117</v>
      </c>
      <c r="BM177" s="151" t="s">
        <v>285</v>
      </c>
    </row>
    <row r="178" spans="1:65" s="2" customFormat="1" ht="42.75" customHeight="1">
      <c r="A178" s="26"/>
      <c r="B178" s="139"/>
      <c r="C178" s="140" t="s">
        <v>286</v>
      </c>
      <c r="D178" s="140" t="s">
        <v>113</v>
      </c>
      <c r="E178" s="141" t="s">
        <v>287</v>
      </c>
      <c r="F178" s="142" t="s">
        <v>288</v>
      </c>
      <c r="G178" s="143" t="s">
        <v>148</v>
      </c>
      <c r="H178" s="144">
        <v>117.81</v>
      </c>
      <c r="I178" s="145"/>
      <c r="J178" s="145">
        <f>ROUND(I178*H178,2)</f>
        <v>0</v>
      </c>
      <c r="K178" s="146"/>
      <c r="L178" s="27"/>
      <c r="M178" s="147" t="s">
        <v>1</v>
      </c>
      <c r="N178" s="148" t="s">
        <v>34</v>
      </c>
      <c r="O178" s="149">
        <v>6.0000000000000001E-3</v>
      </c>
      <c r="P178" s="149">
        <f>O178*H178</f>
        <v>0.70686000000000004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1" t="s">
        <v>117</v>
      </c>
      <c r="AT178" s="151" t="s">
        <v>113</v>
      </c>
      <c r="AU178" s="151" t="s">
        <v>118</v>
      </c>
      <c r="AY178" s="14" t="s">
        <v>111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4" t="s">
        <v>118</v>
      </c>
      <c r="BK178" s="152">
        <f>ROUND(I178*H178,2)</f>
        <v>0</v>
      </c>
      <c r="BL178" s="14" t="s">
        <v>117</v>
      </c>
      <c r="BM178" s="151" t="s">
        <v>289</v>
      </c>
    </row>
    <row r="179" spans="1:65" s="2" customFormat="1" ht="31.95" customHeight="1">
      <c r="A179" s="26"/>
      <c r="B179" s="139"/>
      <c r="C179" s="140" t="s">
        <v>290</v>
      </c>
      <c r="D179" s="140" t="s">
        <v>113</v>
      </c>
      <c r="E179" s="141" t="s">
        <v>291</v>
      </c>
      <c r="F179" s="142" t="s">
        <v>292</v>
      </c>
      <c r="G179" s="143" t="s">
        <v>148</v>
      </c>
      <c r="H179" s="144">
        <v>117.81</v>
      </c>
      <c r="I179" s="145"/>
      <c r="J179" s="145">
        <f>ROUND(I179*H179,2)</f>
        <v>0</v>
      </c>
      <c r="K179" s="146"/>
      <c r="L179" s="27"/>
      <c r="M179" s="147" t="s">
        <v>1</v>
      </c>
      <c r="N179" s="148" t="s">
        <v>34</v>
      </c>
      <c r="O179" s="149">
        <v>0.104</v>
      </c>
      <c r="P179" s="149">
        <f>O179*H179</f>
        <v>12.25224</v>
      </c>
      <c r="Q179" s="149">
        <v>2.572E-2</v>
      </c>
      <c r="R179" s="149">
        <f>Q179*H179</f>
        <v>3.0300731999999999</v>
      </c>
      <c r="S179" s="149">
        <v>0</v>
      </c>
      <c r="T179" s="150">
        <f>S179*H179</f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1" t="s">
        <v>117</v>
      </c>
      <c r="AT179" s="151" t="s">
        <v>113</v>
      </c>
      <c r="AU179" s="151" t="s">
        <v>118</v>
      </c>
      <c r="AY179" s="14" t="s">
        <v>111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4" t="s">
        <v>118</v>
      </c>
      <c r="BK179" s="152">
        <f>ROUND(I179*H179,2)</f>
        <v>0</v>
      </c>
      <c r="BL179" s="14" t="s">
        <v>117</v>
      </c>
      <c r="BM179" s="151" t="s">
        <v>293</v>
      </c>
    </row>
    <row r="180" spans="1:65" s="12" customFormat="1" ht="22.95" customHeight="1">
      <c r="B180" s="127"/>
      <c r="D180" s="128" t="s">
        <v>67</v>
      </c>
      <c r="E180" s="137" t="s">
        <v>294</v>
      </c>
      <c r="F180" s="137" t="s">
        <v>295</v>
      </c>
      <c r="J180" s="138">
        <f>BK180</f>
        <v>0</v>
      </c>
      <c r="L180" s="127"/>
      <c r="M180" s="131"/>
      <c r="N180" s="132"/>
      <c r="O180" s="132"/>
      <c r="P180" s="133">
        <f>P181</f>
        <v>197.49893599999999</v>
      </c>
      <c r="Q180" s="132"/>
      <c r="R180" s="133">
        <f>R181</f>
        <v>0</v>
      </c>
      <c r="S180" s="132"/>
      <c r="T180" s="134">
        <f>T181</f>
        <v>0</v>
      </c>
      <c r="AR180" s="128" t="s">
        <v>73</v>
      </c>
      <c r="AT180" s="135" t="s">
        <v>67</v>
      </c>
      <c r="AU180" s="135" t="s">
        <v>73</v>
      </c>
      <c r="AY180" s="128" t="s">
        <v>111</v>
      </c>
      <c r="BK180" s="136">
        <f>BK181</f>
        <v>0</v>
      </c>
    </row>
    <row r="181" spans="1:65" s="2" customFormat="1" ht="31.95" customHeight="1">
      <c r="A181" s="26"/>
      <c r="B181" s="139"/>
      <c r="C181" s="140" t="s">
        <v>296</v>
      </c>
      <c r="D181" s="140" t="s">
        <v>113</v>
      </c>
      <c r="E181" s="141" t="s">
        <v>297</v>
      </c>
      <c r="F181" s="142" t="s">
        <v>298</v>
      </c>
      <c r="G181" s="143" t="s">
        <v>182</v>
      </c>
      <c r="H181" s="144">
        <v>219.93199999999999</v>
      </c>
      <c r="I181" s="145"/>
      <c r="J181" s="145">
        <f>ROUND(I181*H181,2)</f>
        <v>0</v>
      </c>
      <c r="K181" s="146"/>
      <c r="L181" s="27"/>
      <c r="M181" s="147" t="s">
        <v>1</v>
      </c>
      <c r="N181" s="148" t="s">
        <v>34</v>
      </c>
      <c r="O181" s="149">
        <v>0.89800000000000002</v>
      </c>
      <c r="P181" s="149">
        <f>O181*H181</f>
        <v>197.49893599999999</v>
      </c>
      <c r="Q181" s="149">
        <v>0</v>
      </c>
      <c r="R181" s="149">
        <f>Q181*H181</f>
        <v>0</v>
      </c>
      <c r="S181" s="149">
        <v>0</v>
      </c>
      <c r="T181" s="150">
        <f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1" t="s">
        <v>117</v>
      </c>
      <c r="AT181" s="151" t="s">
        <v>113</v>
      </c>
      <c r="AU181" s="151" t="s">
        <v>118</v>
      </c>
      <c r="AY181" s="14" t="s">
        <v>111</v>
      </c>
      <c r="BE181" s="152">
        <f>IF(N181="základná",J181,0)</f>
        <v>0</v>
      </c>
      <c r="BF181" s="152">
        <f>IF(N181="znížená",J181,0)</f>
        <v>0</v>
      </c>
      <c r="BG181" s="152">
        <f>IF(N181="zákl. prenesená",J181,0)</f>
        <v>0</v>
      </c>
      <c r="BH181" s="152">
        <f>IF(N181="zníž. prenesená",J181,0)</f>
        <v>0</v>
      </c>
      <c r="BI181" s="152">
        <f>IF(N181="nulová",J181,0)</f>
        <v>0</v>
      </c>
      <c r="BJ181" s="14" t="s">
        <v>118</v>
      </c>
      <c r="BK181" s="152">
        <f>ROUND(I181*H181,2)</f>
        <v>0</v>
      </c>
      <c r="BL181" s="14" t="s">
        <v>117</v>
      </c>
      <c r="BM181" s="151" t="s">
        <v>299</v>
      </c>
    </row>
    <row r="182" spans="1:65" s="12" customFormat="1" ht="25.95" customHeight="1">
      <c r="B182" s="127"/>
      <c r="D182" s="128" t="s">
        <v>67</v>
      </c>
      <c r="E182" s="129" t="s">
        <v>300</v>
      </c>
      <c r="F182" s="129" t="s">
        <v>301</v>
      </c>
      <c r="J182" s="130">
        <f>BK182</f>
        <v>0</v>
      </c>
      <c r="L182" s="127"/>
      <c r="M182" s="131"/>
      <c r="N182" s="132"/>
      <c r="O182" s="132"/>
      <c r="P182" s="133">
        <f>P183+P194+P202+P214+P219+P221</f>
        <v>303.25697290000005</v>
      </c>
      <c r="Q182" s="132"/>
      <c r="R182" s="133">
        <f>R183+R194+R202+R214+R219+R221</f>
        <v>29.47711734</v>
      </c>
      <c r="S182" s="132"/>
      <c r="T182" s="134">
        <f>T183+T194+T202+T214+T219+T221</f>
        <v>0</v>
      </c>
      <c r="AR182" s="128" t="s">
        <v>118</v>
      </c>
      <c r="AT182" s="135" t="s">
        <v>67</v>
      </c>
      <c r="AU182" s="135" t="s">
        <v>68</v>
      </c>
      <c r="AY182" s="128" t="s">
        <v>111</v>
      </c>
      <c r="BK182" s="136">
        <f>BK183+BK194+BK202+BK214+BK219+BK221</f>
        <v>0</v>
      </c>
    </row>
    <row r="183" spans="1:65" s="12" customFormat="1" ht="22.95" customHeight="1">
      <c r="B183" s="127"/>
      <c r="D183" s="128" t="s">
        <v>67</v>
      </c>
      <c r="E183" s="137" t="s">
        <v>302</v>
      </c>
      <c r="F183" s="137" t="s">
        <v>303</v>
      </c>
      <c r="J183" s="138">
        <f>BK183</f>
        <v>0</v>
      </c>
      <c r="L183" s="127"/>
      <c r="M183" s="131"/>
      <c r="N183" s="132"/>
      <c r="O183" s="132"/>
      <c r="P183" s="133">
        <f>SUM(P184:P193)</f>
        <v>32.8605394</v>
      </c>
      <c r="Q183" s="132"/>
      <c r="R183" s="133">
        <f>SUM(R184:R193)</f>
        <v>0.75809807000000007</v>
      </c>
      <c r="S183" s="132"/>
      <c r="T183" s="134">
        <f>SUM(T184:T193)</f>
        <v>0</v>
      </c>
      <c r="AR183" s="128" t="s">
        <v>118</v>
      </c>
      <c r="AT183" s="135" t="s">
        <v>67</v>
      </c>
      <c r="AU183" s="135" t="s">
        <v>73</v>
      </c>
      <c r="AY183" s="128" t="s">
        <v>111</v>
      </c>
      <c r="BK183" s="136">
        <f>SUM(BK184:BK193)</f>
        <v>0</v>
      </c>
    </row>
    <row r="184" spans="1:65" s="2" customFormat="1" ht="23.4" customHeight="1">
      <c r="A184" s="26"/>
      <c r="B184" s="139"/>
      <c r="C184" s="140" t="s">
        <v>304</v>
      </c>
      <c r="D184" s="140" t="s">
        <v>113</v>
      </c>
      <c r="E184" s="141" t="s">
        <v>305</v>
      </c>
      <c r="F184" s="142" t="s">
        <v>306</v>
      </c>
      <c r="G184" s="143" t="s">
        <v>148</v>
      </c>
      <c r="H184" s="144">
        <v>114.608</v>
      </c>
      <c r="I184" s="145"/>
      <c r="J184" s="145">
        <f t="shared" ref="J184:J193" si="40">ROUND(I184*H184,2)</f>
        <v>0</v>
      </c>
      <c r="K184" s="146"/>
      <c r="L184" s="27"/>
      <c r="M184" s="147" t="s">
        <v>1</v>
      </c>
      <c r="N184" s="148" t="s">
        <v>34</v>
      </c>
      <c r="O184" s="149">
        <v>1.2999999999999999E-2</v>
      </c>
      <c r="P184" s="149">
        <f t="shared" ref="P184:P193" si="41">O184*H184</f>
        <v>1.4899039999999999</v>
      </c>
      <c r="Q184" s="149">
        <v>0</v>
      </c>
      <c r="R184" s="149">
        <f t="shared" ref="R184:R193" si="42">Q184*H184</f>
        <v>0</v>
      </c>
      <c r="S184" s="149">
        <v>0</v>
      </c>
      <c r="T184" s="150">
        <f t="shared" ref="T184:T193" si="43">S184*H184</f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1" t="s">
        <v>175</v>
      </c>
      <c r="AT184" s="151" t="s">
        <v>113</v>
      </c>
      <c r="AU184" s="151" t="s">
        <v>118</v>
      </c>
      <c r="AY184" s="14" t="s">
        <v>111</v>
      </c>
      <c r="BE184" s="152">
        <f t="shared" ref="BE184:BE193" si="44">IF(N184="základná",J184,0)</f>
        <v>0</v>
      </c>
      <c r="BF184" s="152">
        <f t="shared" ref="BF184:BF193" si="45">IF(N184="znížená",J184,0)</f>
        <v>0</v>
      </c>
      <c r="BG184" s="152">
        <f t="shared" ref="BG184:BG193" si="46">IF(N184="zákl. prenesená",J184,0)</f>
        <v>0</v>
      </c>
      <c r="BH184" s="152">
        <f t="shared" ref="BH184:BH193" si="47">IF(N184="zníž. prenesená",J184,0)</f>
        <v>0</v>
      </c>
      <c r="BI184" s="152">
        <f t="shared" ref="BI184:BI193" si="48">IF(N184="nulová",J184,0)</f>
        <v>0</v>
      </c>
      <c r="BJ184" s="14" t="s">
        <v>118</v>
      </c>
      <c r="BK184" s="152">
        <f t="shared" ref="BK184:BK193" si="49">ROUND(I184*H184,2)</f>
        <v>0</v>
      </c>
      <c r="BL184" s="14" t="s">
        <v>175</v>
      </c>
      <c r="BM184" s="151" t="s">
        <v>307</v>
      </c>
    </row>
    <row r="185" spans="1:65" s="2" customFormat="1" ht="16.350000000000001" customHeight="1">
      <c r="A185" s="26"/>
      <c r="B185" s="139"/>
      <c r="C185" s="153" t="s">
        <v>308</v>
      </c>
      <c r="D185" s="153" t="s">
        <v>192</v>
      </c>
      <c r="E185" s="154" t="s">
        <v>309</v>
      </c>
      <c r="F185" s="155" t="s">
        <v>310</v>
      </c>
      <c r="G185" s="156" t="s">
        <v>182</v>
      </c>
      <c r="H185" s="157">
        <v>4.5999999999999999E-2</v>
      </c>
      <c r="I185" s="158"/>
      <c r="J185" s="158">
        <f t="shared" si="40"/>
        <v>0</v>
      </c>
      <c r="K185" s="159"/>
      <c r="L185" s="160"/>
      <c r="M185" s="161" t="s">
        <v>1</v>
      </c>
      <c r="N185" s="162" t="s">
        <v>34</v>
      </c>
      <c r="O185" s="149">
        <v>0</v>
      </c>
      <c r="P185" s="149">
        <f t="shared" si="41"/>
        <v>0</v>
      </c>
      <c r="Q185" s="149">
        <v>1</v>
      </c>
      <c r="R185" s="149">
        <f t="shared" si="42"/>
        <v>4.5999999999999999E-2</v>
      </c>
      <c r="S185" s="149">
        <v>0</v>
      </c>
      <c r="T185" s="150">
        <f t="shared" si="4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1" t="s">
        <v>243</v>
      </c>
      <c r="AT185" s="151" t="s">
        <v>192</v>
      </c>
      <c r="AU185" s="151" t="s">
        <v>118</v>
      </c>
      <c r="AY185" s="14" t="s">
        <v>111</v>
      </c>
      <c r="BE185" s="152">
        <f t="shared" si="44"/>
        <v>0</v>
      </c>
      <c r="BF185" s="152">
        <f t="shared" si="45"/>
        <v>0</v>
      </c>
      <c r="BG185" s="152">
        <f t="shared" si="46"/>
        <v>0</v>
      </c>
      <c r="BH185" s="152">
        <f t="shared" si="47"/>
        <v>0</v>
      </c>
      <c r="BI185" s="152">
        <f t="shared" si="48"/>
        <v>0</v>
      </c>
      <c r="BJ185" s="14" t="s">
        <v>118</v>
      </c>
      <c r="BK185" s="152">
        <f t="shared" si="49"/>
        <v>0</v>
      </c>
      <c r="BL185" s="14" t="s">
        <v>175</v>
      </c>
      <c r="BM185" s="151" t="s">
        <v>311</v>
      </c>
    </row>
    <row r="186" spans="1:65" s="2" customFormat="1" ht="23.4" customHeight="1">
      <c r="A186" s="26"/>
      <c r="B186" s="139"/>
      <c r="C186" s="140" t="s">
        <v>312</v>
      </c>
      <c r="D186" s="140" t="s">
        <v>113</v>
      </c>
      <c r="E186" s="141" t="s">
        <v>313</v>
      </c>
      <c r="F186" s="142" t="s">
        <v>314</v>
      </c>
      <c r="G186" s="143" t="s">
        <v>148</v>
      </c>
      <c r="H186" s="144">
        <v>18.675000000000001</v>
      </c>
      <c r="I186" s="145"/>
      <c r="J186" s="145">
        <f t="shared" si="40"/>
        <v>0</v>
      </c>
      <c r="K186" s="146"/>
      <c r="L186" s="27"/>
      <c r="M186" s="147" t="s">
        <v>1</v>
      </c>
      <c r="N186" s="148" t="s">
        <v>34</v>
      </c>
      <c r="O186" s="149">
        <v>1.6E-2</v>
      </c>
      <c r="P186" s="149">
        <f t="shared" si="41"/>
        <v>0.29880000000000001</v>
      </c>
      <c r="Q186" s="149">
        <v>0</v>
      </c>
      <c r="R186" s="149">
        <f t="shared" si="42"/>
        <v>0</v>
      </c>
      <c r="S186" s="149">
        <v>0</v>
      </c>
      <c r="T186" s="150">
        <f t="shared" si="4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1" t="s">
        <v>175</v>
      </c>
      <c r="AT186" s="151" t="s">
        <v>113</v>
      </c>
      <c r="AU186" s="151" t="s">
        <v>118</v>
      </c>
      <c r="AY186" s="14" t="s">
        <v>111</v>
      </c>
      <c r="BE186" s="152">
        <f t="shared" si="44"/>
        <v>0</v>
      </c>
      <c r="BF186" s="152">
        <f t="shared" si="45"/>
        <v>0</v>
      </c>
      <c r="BG186" s="152">
        <f t="shared" si="46"/>
        <v>0</v>
      </c>
      <c r="BH186" s="152">
        <f t="shared" si="47"/>
        <v>0</v>
      </c>
      <c r="BI186" s="152">
        <f t="shared" si="48"/>
        <v>0</v>
      </c>
      <c r="BJ186" s="14" t="s">
        <v>118</v>
      </c>
      <c r="BK186" s="152">
        <f t="shared" si="49"/>
        <v>0</v>
      </c>
      <c r="BL186" s="14" t="s">
        <v>175</v>
      </c>
      <c r="BM186" s="151" t="s">
        <v>315</v>
      </c>
    </row>
    <row r="187" spans="1:65" s="2" customFormat="1" ht="16.350000000000001" customHeight="1">
      <c r="A187" s="26"/>
      <c r="B187" s="139"/>
      <c r="C187" s="153" t="s">
        <v>316</v>
      </c>
      <c r="D187" s="153" t="s">
        <v>192</v>
      </c>
      <c r="E187" s="154" t="s">
        <v>309</v>
      </c>
      <c r="F187" s="155" t="s">
        <v>310</v>
      </c>
      <c r="G187" s="156" t="s">
        <v>182</v>
      </c>
      <c r="H187" s="157">
        <v>7.0000000000000001E-3</v>
      </c>
      <c r="I187" s="158"/>
      <c r="J187" s="158">
        <f t="shared" si="40"/>
        <v>0</v>
      </c>
      <c r="K187" s="159"/>
      <c r="L187" s="160"/>
      <c r="M187" s="161" t="s">
        <v>1</v>
      </c>
      <c r="N187" s="162" t="s">
        <v>34</v>
      </c>
      <c r="O187" s="149">
        <v>0</v>
      </c>
      <c r="P187" s="149">
        <f t="shared" si="41"/>
        <v>0</v>
      </c>
      <c r="Q187" s="149">
        <v>1</v>
      </c>
      <c r="R187" s="149">
        <f t="shared" si="42"/>
        <v>7.0000000000000001E-3</v>
      </c>
      <c r="S187" s="149">
        <v>0</v>
      </c>
      <c r="T187" s="150">
        <f t="shared" si="4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1" t="s">
        <v>243</v>
      </c>
      <c r="AT187" s="151" t="s">
        <v>192</v>
      </c>
      <c r="AU187" s="151" t="s">
        <v>118</v>
      </c>
      <c r="AY187" s="14" t="s">
        <v>111</v>
      </c>
      <c r="BE187" s="152">
        <f t="shared" si="44"/>
        <v>0</v>
      </c>
      <c r="BF187" s="152">
        <f t="shared" si="45"/>
        <v>0</v>
      </c>
      <c r="BG187" s="152">
        <f t="shared" si="46"/>
        <v>0</v>
      </c>
      <c r="BH187" s="152">
        <f t="shared" si="47"/>
        <v>0</v>
      </c>
      <c r="BI187" s="152">
        <f t="shared" si="48"/>
        <v>0</v>
      </c>
      <c r="BJ187" s="14" t="s">
        <v>118</v>
      </c>
      <c r="BK187" s="152">
        <f t="shared" si="49"/>
        <v>0</v>
      </c>
      <c r="BL187" s="14" t="s">
        <v>175</v>
      </c>
      <c r="BM187" s="151" t="s">
        <v>317</v>
      </c>
    </row>
    <row r="188" spans="1:65" s="2" customFormat="1" ht="23.4" customHeight="1">
      <c r="A188" s="26"/>
      <c r="B188" s="139"/>
      <c r="C188" s="140" t="s">
        <v>318</v>
      </c>
      <c r="D188" s="140" t="s">
        <v>113</v>
      </c>
      <c r="E188" s="141" t="s">
        <v>319</v>
      </c>
      <c r="F188" s="142" t="s">
        <v>320</v>
      </c>
      <c r="G188" s="143" t="s">
        <v>148</v>
      </c>
      <c r="H188" s="144">
        <v>114.608</v>
      </c>
      <c r="I188" s="145"/>
      <c r="J188" s="145">
        <f t="shared" si="40"/>
        <v>0</v>
      </c>
      <c r="K188" s="146"/>
      <c r="L188" s="27"/>
      <c r="M188" s="147" t="s">
        <v>1</v>
      </c>
      <c r="N188" s="148" t="s">
        <v>34</v>
      </c>
      <c r="O188" s="149">
        <v>0.21099999999999999</v>
      </c>
      <c r="P188" s="149">
        <f t="shared" si="41"/>
        <v>24.182288</v>
      </c>
      <c r="Q188" s="149">
        <v>5.4000000000000001E-4</v>
      </c>
      <c r="R188" s="149">
        <f t="shared" si="42"/>
        <v>6.1888320000000004E-2</v>
      </c>
      <c r="S188" s="149">
        <v>0</v>
      </c>
      <c r="T188" s="150">
        <f t="shared" si="4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1" t="s">
        <v>175</v>
      </c>
      <c r="AT188" s="151" t="s">
        <v>113</v>
      </c>
      <c r="AU188" s="151" t="s">
        <v>118</v>
      </c>
      <c r="AY188" s="14" t="s">
        <v>111</v>
      </c>
      <c r="BE188" s="152">
        <f t="shared" si="44"/>
        <v>0</v>
      </c>
      <c r="BF188" s="152">
        <f t="shared" si="45"/>
        <v>0</v>
      </c>
      <c r="BG188" s="152">
        <f t="shared" si="46"/>
        <v>0</v>
      </c>
      <c r="BH188" s="152">
        <f t="shared" si="47"/>
        <v>0</v>
      </c>
      <c r="BI188" s="152">
        <f t="shared" si="48"/>
        <v>0</v>
      </c>
      <c r="BJ188" s="14" t="s">
        <v>118</v>
      </c>
      <c r="BK188" s="152">
        <f t="shared" si="49"/>
        <v>0</v>
      </c>
      <c r="BL188" s="14" t="s">
        <v>175</v>
      </c>
      <c r="BM188" s="151" t="s">
        <v>321</v>
      </c>
    </row>
    <row r="189" spans="1:65" s="2" customFormat="1" ht="23.4" customHeight="1">
      <c r="A189" s="26"/>
      <c r="B189" s="139"/>
      <c r="C189" s="153" t="s">
        <v>322</v>
      </c>
      <c r="D189" s="153" t="s">
        <v>192</v>
      </c>
      <c r="E189" s="154" t="s">
        <v>323</v>
      </c>
      <c r="F189" s="155" t="s">
        <v>324</v>
      </c>
      <c r="G189" s="156" t="s">
        <v>148</v>
      </c>
      <c r="H189" s="157">
        <v>131.79900000000001</v>
      </c>
      <c r="I189" s="158"/>
      <c r="J189" s="158">
        <f t="shared" si="40"/>
        <v>0</v>
      </c>
      <c r="K189" s="159"/>
      <c r="L189" s="160"/>
      <c r="M189" s="161" t="s">
        <v>1</v>
      </c>
      <c r="N189" s="162" t="s">
        <v>34</v>
      </c>
      <c r="O189" s="149">
        <v>0</v>
      </c>
      <c r="P189" s="149">
        <f t="shared" si="41"/>
        <v>0</v>
      </c>
      <c r="Q189" s="149">
        <v>3.7499999999999999E-3</v>
      </c>
      <c r="R189" s="149">
        <f t="shared" si="42"/>
        <v>0.49424625</v>
      </c>
      <c r="S189" s="149">
        <v>0</v>
      </c>
      <c r="T189" s="150">
        <f t="shared" si="4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1" t="s">
        <v>243</v>
      </c>
      <c r="AT189" s="151" t="s">
        <v>192</v>
      </c>
      <c r="AU189" s="151" t="s">
        <v>118</v>
      </c>
      <c r="AY189" s="14" t="s">
        <v>111</v>
      </c>
      <c r="BE189" s="152">
        <f t="shared" si="44"/>
        <v>0</v>
      </c>
      <c r="BF189" s="152">
        <f t="shared" si="45"/>
        <v>0</v>
      </c>
      <c r="BG189" s="152">
        <f t="shared" si="46"/>
        <v>0</v>
      </c>
      <c r="BH189" s="152">
        <f t="shared" si="47"/>
        <v>0</v>
      </c>
      <c r="BI189" s="152">
        <f t="shared" si="48"/>
        <v>0</v>
      </c>
      <c r="BJ189" s="14" t="s">
        <v>118</v>
      </c>
      <c r="BK189" s="152">
        <f t="shared" si="49"/>
        <v>0</v>
      </c>
      <c r="BL189" s="14" t="s">
        <v>175</v>
      </c>
      <c r="BM189" s="151" t="s">
        <v>325</v>
      </c>
    </row>
    <row r="190" spans="1:65" s="2" customFormat="1" ht="36.75" customHeight="1">
      <c r="A190" s="26"/>
      <c r="B190" s="139"/>
      <c r="C190" s="140" t="s">
        <v>326</v>
      </c>
      <c r="D190" s="140" t="s">
        <v>113</v>
      </c>
      <c r="E190" s="141" t="s">
        <v>327</v>
      </c>
      <c r="F190" s="142" t="s">
        <v>328</v>
      </c>
      <c r="G190" s="143" t="s">
        <v>148</v>
      </c>
      <c r="H190" s="144">
        <v>26.52</v>
      </c>
      <c r="I190" s="145"/>
      <c r="J190" s="145">
        <f t="shared" si="40"/>
        <v>0</v>
      </c>
      <c r="K190" s="146"/>
      <c r="L190" s="27"/>
      <c r="M190" s="147" t="s">
        <v>1</v>
      </c>
      <c r="N190" s="148" t="s">
        <v>34</v>
      </c>
      <c r="O190" s="149">
        <v>9.7119999999999998E-2</v>
      </c>
      <c r="P190" s="149">
        <f t="shared" si="41"/>
        <v>2.5756223999999999</v>
      </c>
      <c r="Q190" s="149">
        <v>2.2000000000000001E-3</v>
      </c>
      <c r="R190" s="149">
        <f t="shared" si="42"/>
        <v>5.8344E-2</v>
      </c>
      <c r="S190" s="149">
        <v>0</v>
      </c>
      <c r="T190" s="150">
        <f t="shared" si="4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1" t="s">
        <v>175</v>
      </c>
      <c r="AT190" s="151" t="s">
        <v>113</v>
      </c>
      <c r="AU190" s="151" t="s">
        <v>118</v>
      </c>
      <c r="AY190" s="14" t="s">
        <v>111</v>
      </c>
      <c r="BE190" s="152">
        <f t="shared" si="44"/>
        <v>0</v>
      </c>
      <c r="BF190" s="152">
        <f t="shared" si="45"/>
        <v>0</v>
      </c>
      <c r="BG190" s="152">
        <f t="shared" si="46"/>
        <v>0</v>
      </c>
      <c r="BH190" s="152">
        <f t="shared" si="47"/>
        <v>0</v>
      </c>
      <c r="BI190" s="152">
        <f t="shared" si="48"/>
        <v>0</v>
      </c>
      <c r="BJ190" s="14" t="s">
        <v>118</v>
      </c>
      <c r="BK190" s="152">
        <f t="shared" si="49"/>
        <v>0</v>
      </c>
      <c r="BL190" s="14" t="s">
        <v>175</v>
      </c>
      <c r="BM190" s="151" t="s">
        <v>329</v>
      </c>
    </row>
    <row r="191" spans="1:65" s="2" customFormat="1" ht="23.4" customHeight="1">
      <c r="A191" s="26"/>
      <c r="B191" s="139"/>
      <c r="C191" s="140" t="s">
        <v>330</v>
      </c>
      <c r="D191" s="140" t="s">
        <v>113</v>
      </c>
      <c r="E191" s="141" t="s">
        <v>331</v>
      </c>
      <c r="F191" s="142" t="s">
        <v>332</v>
      </c>
      <c r="G191" s="143" t="s">
        <v>148</v>
      </c>
      <c r="H191" s="144">
        <v>18.675000000000001</v>
      </c>
      <c r="I191" s="145"/>
      <c r="J191" s="145">
        <f t="shared" si="40"/>
        <v>0</v>
      </c>
      <c r="K191" s="146"/>
      <c r="L191" s="27"/>
      <c r="M191" s="147" t="s">
        <v>1</v>
      </c>
      <c r="N191" s="148" t="s">
        <v>34</v>
      </c>
      <c r="O191" s="149">
        <v>0.23100000000000001</v>
      </c>
      <c r="P191" s="149">
        <f t="shared" si="41"/>
        <v>4.3139250000000002</v>
      </c>
      <c r="Q191" s="149">
        <v>5.4000000000000001E-4</v>
      </c>
      <c r="R191" s="149">
        <f t="shared" si="42"/>
        <v>1.00845E-2</v>
      </c>
      <c r="S191" s="149">
        <v>0</v>
      </c>
      <c r="T191" s="150">
        <f t="shared" si="4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1" t="s">
        <v>175</v>
      </c>
      <c r="AT191" s="151" t="s">
        <v>113</v>
      </c>
      <c r="AU191" s="151" t="s">
        <v>118</v>
      </c>
      <c r="AY191" s="14" t="s">
        <v>111</v>
      </c>
      <c r="BE191" s="152">
        <f t="shared" si="44"/>
        <v>0</v>
      </c>
      <c r="BF191" s="152">
        <f t="shared" si="45"/>
        <v>0</v>
      </c>
      <c r="BG191" s="152">
        <f t="shared" si="46"/>
        <v>0</v>
      </c>
      <c r="BH191" s="152">
        <f t="shared" si="47"/>
        <v>0</v>
      </c>
      <c r="BI191" s="152">
        <f t="shared" si="48"/>
        <v>0</v>
      </c>
      <c r="BJ191" s="14" t="s">
        <v>118</v>
      </c>
      <c r="BK191" s="152">
        <f t="shared" si="49"/>
        <v>0</v>
      </c>
      <c r="BL191" s="14" t="s">
        <v>175</v>
      </c>
      <c r="BM191" s="151" t="s">
        <v>333</v>
      </c>
    </row>
    <row r="192" spans="1:65" s="2" customFormat="1" ht="23.4" customHeight="1">
      <c r="A192" s="26"/>
      <c r="B192" s="139"/>
      <c r="C192" s="153" t="s">
        <v>334</v>
      </c>
      <c r="D192" s="153" t="s">
        <v>192</v>
      </c>
      <c r="E192" s="154" t="s">
        <v>323</v>
      </c>
      <c r="F192" s="155" t="s">
        <v>324</v>
      </c>
      <c r="G192" s="156" t="s">
        <v>148</v>
      </c>
      <c r="H192" s="157">
        <v>21.475999999999999</v>
      </c>
      <c r="I192" s="158"/>
      <c r="J192" s="158">
        <f t="shared" si="40"/>
        <v>0</v>
      </c>
      <c r="K192" s="159"/>
      <c r="L192" s="160"/>
      <c r="M192" s="161" t="s">
        <v>1</v>
      </c>
      <c r="N192" s="162" t="s">
        <v>34</v>
      </c>
      <c r="O192" s="149">
        <v>0</v>
      </c>
      <c r="P192" s="149">
        <f t="shared" si="41"/>
        <v>0</v>
      </c>
      <c r="Q192" s="149">
        <v>3.7499999999999999E-3</v>
      </c>
      <c r="R192" s="149">
        <f t="shared" si="42"/>
        <v>8.0534999999999995E-2</v>
      </c>
      <c r="S192" s="149">
        <v>0</v>
      </c>
      <c r="T192" s="150">
        <f t="shared" si="43"/>
        <v>0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R192" s="151" t="s">
        <v>243</v>
      </c>
      <c r="AT192" s="151" t="s">
        <v>192</v>
      </c>
      <c r="AU192" s="151" t="s">
        <v>118</v>
      </c>
      <c r="AY192" s="14" t="s">
        <v>111</v>
      </c>
      <c r="BE192" s="152">
        <f t="shared" si="44"/>
        <v>0</v>
      </c>
      <c r="BF192" s="152">
        <f t="shared" si="45"/>
        <v>0</v>
      </c>
      <c r="BG192" s="152">
        <f t="shared" si="46"/>
        <v>0</v>
      </c>
      <c r="BH192" s="152">
        <f t="shared" si="47"/>
        <v>0</v>
      </c>
      <c r="BI192" s="152">
        <f t="shared" si="48"/>
        <v>0</v>
      </c>
      <c r="BJ192" s="14" t="s">
        <v>118</v>
      </c>
      <c r="BK192" s="152">
        <f t="shared" si="49"/>
        <v>0</v>
      </c>
      <c r="BL192" s="14" t="s">
        <v>175</v>
      </c>
      <c r="BM192" s="151" t="s">
        <v>335</v>
      </c>
    </row>
    <row r="193" spans="1:65" s="2" customFormat="1" ht="23.4" customHeight="1">
      <c r="A193" s="26"/>
      <c r="B193" s="139"/>
      <c r="C193" s="140" t="s">
        <v>336</v>
      </c>
      <c r="D193" s="140" t="s">
        <v>113</v>
      </c>
      <c r="E193" s="141" t="s">
        <v>337</v>
      </c>
      <c r="F193" s="142" t="s">
        <v>338</v>
      </c>
      <c r="G193" s="143" t="s">
        <v>339</v>
      </c>
      <c r="H193" s="144">
        <v>12.577999999999999</v>
      </c>
      <c r="I193" s="145"/>
      <c r="J193" s="145">
        <f t="shared" si="40"/>
        <v>0</v>
      </c>
      <c r="K193" s="146"/>
      <c r="L193" s="27"/>
      <c r="M193" s="147" t="s">
        <v>1</v>
      </c>
      <c r="N193" s="148" t="s">
        <v>34</v>
      </c>
      <c r="O193" s="149">
        <v>0</v>
      </c>
      <c r="P193" s="149">
        <f t="shared" si="41"/>
        <v>0</v>
      </c>
      <c r="Q193" s="149">
        <v>0</v>
      </c>
      <c r="R193" s="149">
        <f t="shared" si="42"/>
        <v>0</v>
      </c>
      <c r="S193" s="149">
        <v>0</v>
      </c>
      <c r="T193" s="150">
        <f t="shared" si="43"/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1" t="s">
        <v>175</v>
      </c>
      <c r="AT193" s="151" t="s">
        <v>113</v>
      </c>
      <c r="AU193" s="151" t="s">
        <v>118</v>
      </c>
      <c r="AY193" s="14" t="s">
        <v>111</v>
      </c>
      <c r="BE193" s="152">
        <f t="shared" si="44"/>
        <v>0</v>
      </c>
      <c r="BF193" s="152">
        <f t="shared" si="45"/>
        <v>0</v>
      </c>
      <c r="BG193" s="152">
        <f t="shared" si="46"/>
        <v>0</v>
      </c>
      <c r="BH193" s="152">
        <f t="shared" si="47"/>
        <v>0</v>
      </c>
      <c r="BI193" s="152">
        <f t="shared" si="48"/>
        <v>0</v>
      </c>
      <c r="BJ193" s="14" t="s">
        <v>118</v>
      </c>
      <c r="BK193" s="152">
        <f t="shared" si="49"/>
        <v>0</v>
      </c>
      <c r="BL193" s="14" t="s">
        <v>175</v>
      </c>
      <c r="BM193" s="151" t="s">
        <v>340</v>
      </c>
    </row>
    <row r="194" spans="1:65" s="12" customFormat="1" ht="22.95" customHeight="1">
      <c r="B194" s="127"/>
      <c r="D194" s="128" t="s">
        <v>67</v>
      </c>
      <c r="E194" s="137" t="s">
        <v>341</v>
      </c>
      <c r="F194" s="137" t="s">
        <v>342</v>
      </c>
      <c r="J194" s="138">
        <f>BK194</f>
        <v>0</v>
      </c>
      <c r="L194" s="127"/>
      <c r="M194" s="131"/>
      <c r="N194" s="132"/>
      <c r="O194" s="132"/>
      <c r="P194" s="133">
        <f>SUM(P195:P201)</f>
        <v>65.083163499999998</v>
      </c>
      <c r="Q194" s="132"/>
      <c r="R194" s="133">
        <f>SUM(R195:R201)</f>
        <v>6.5585879600000014</v>
      </c>
      <c r="S194" s="132"/>
      <c r="T194" s="134">
        <f>SUM(T195:T201)</f>
        <v>0</v>
      </c>
      <c r="AR194" s="128" t="s">
        <v>118</v>
      </c>
      <c r="AT194" s="135" t="s">
        <v>67</v>
      </c>
      <c r="AU194" s="135" t="s">
        <v>73</v>
      </c>
      <c r="AY194" s="128" t="s">
        <v>111</v>
      </c>
      <c r="BK194" s="136">
        <f>SUM(BK195:BK201)</f>
        <v>0</v>
      </c>
    </row>
    <row r="195" spans="1:65" s="2" customFormat="1" ht="23.4" customHeight="1">
      <c r="A195" s="26"/>
      <c r="B195" s="139"/>
      <c r="C195" s="140" t="s">
        <v>343</v>
      </c>
      <c r="D195" s="140" t="s">
        <v>113</v>
      </c>
      <c r="E195" s="141" t="s">
        <v>344</v>
      </c>
      <c r="F195" s="142" t="s">
        <v>345</v>
      </c>
      <c r="G195" s="143" t="s">
        <v>148</v>
      </c>
      <c r="H195" s="144">
        <v>93.47</v>
      </c>
      <c r="I195" s="145"/>
      <c r="J195" s="145">
        <f t="shared" ref="J195:J201" si="50">ROUND(I195*H195,2)</f>
        <v>0</v>
      </c>
      <c r="K195" s="146"/>
      <c r="L195" s="27"/>
      <c r="M195" s="147" t="s">
        <v>1</v>
      </c>
      <c r="N195" s="148" t="s">
        <v>34</v>
      </c>
      <c r="O195" s="149">
        <v>0.20435</v>
      </c>
      <c r="P195" s="149">
        <f t="shared" ref="P195:P201" si="51">O195*H195</f>
        <v>19.1005945</v>
      </c>
      <c r="Q195" s="149">
        <v>0</v>
      </c>
      <c r="R195" s="149">
        <f t="shared" ref="R195:R201" si="52">Q195*H195</f>
        <v>0</v>
      </c>
      <c r="S195" s="149">
        <v>0</v>
      </c>
      <c r="T195" s="150">
        <f t="shared" ref="T195:T201" si="53"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1" t="s">
        <v>175</v>
      </c>
      <c r="AT195" s="151" t="s">
        <v>113</v>
      </c>
      <c r="AU195" s="151" t="s">
        <v>118</v>
      </c>
      <c r="AY195" s="14" t="s">
        <v>111</v>
      </c>
      <c r="BE195" s="152">
        <f t="shared" ref="BE195:BE201" si="54">IF(N195="základná",J195,0)</f>
        <v>0</v>
      </c>
      <c r="BF195" s="152">
        <f t="shared" ref="BF195:BF201" si="55">IF(N195="znížená",J195,0)</f>
        <v>0</v>
      </c>
      <c r="BG195" s="152">
        <f t="shared" ref="BG195:BG201" si="56">IF(N195="zákl. prenesená",J195,0)</f>
        <v>0</v>
      </c>
      <c r="BH195" s="152">
        <f t="shared" ref="BH195:BH201" si="57">IF(N195="zníž. prenesená",J195,0)</f>
        <v>0</v>
      </c>
      <c r="BI195" s="152">
        <f t="shared" ref="BI195:BI201" si="58">IF(N195="nulová",J195,0)</f>
        <v>0</v>
      </c>
      <c r="BJ195" s="14" t="s">
        <v>118</v>
      </c>
      <c r="BK195" s="152">
        <f t="shared" ref="BK195:BK201" si="59">ROUND(I195*H195,2)</f>
        <v>0</v>
      </c>
      <c r="BL195" s="14" t="s">
        <v>175</v>
      </c>
      <c r="BM195" s="151" t="s">
        <v>346</v>
      </c>
    </row>
    <row r="196" spans="1:65" s="2" customFormat="1" ht="16.350000000000001" customHeight="1">
      <c r="A196" s="26"/>
      <c r="B196" s="139"/>
      <c r="C196" s="153" t="s">
        <v>347</v>
      </c>
      <c r="D196" s="153" t="s">
        <v>192</v>
      </c>
      <c r="E196" s="154" t="s">
        <v>348</v>
      </c>
      <c r="F196" s="155" t="s">
        <v>349</v>
      </c>
      <c r="G196" s="156" t="s">
        <v>116</v>
      </c>
      <c r="H196" s="157">
        <v>2.8860000000000001</v>
      </c>
      <c r="I196" s="158"/>
      <c r="J196" s="158">
        <f t="shared" si="50"/>
        <v>0</v>
      </c>
      <c r="K196" s="159"/>
      <c r="L196" s="160"/>
      <c r="M196" s="161" t="s">
        <v>1</v>
      </c>
      <c r="N196" s="162" t="s">
        <v>34</v>
      </c>
      <c r="O196" s="149">
        <v>0</v>
      </c>
      <c r="P196" s="149">
        <f t="shared" si="51"/>
        <v>0</v>
      </c>
      <c r="Q196" s="149">
        <v>0.55000000000000004</v>
      </c>
      <c r="R196" s="149">
        <f t="shared" si="52"/>
        <v>1.5873000000000002</v>
      </c>
      <c r="S196" s="149">
        <v>0</v>
      </c>
      <c r="T196" s="150">
        <f t="shared" si="53"/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1" t="s">
        <v>243</v>
      </c>
      <c r="AT196" s="151" t="s">
        <v>192</v>
      </c>
      <c r="AU196" s="151" t="s">
        <v>118</v>
      </c>
      <c r="AY196" s="14" t="s">
        <v>111</v>
      </c>
      <c r="BE196" s="152">
        <f t="shared" si="54"/>
        <v>0</v>
      </c>
      <c r="BF196" s="152">
        <f t="shared" si="55"/>
        <v>0</v>
      </c>
      <c r="BG196" s="152">
        <f t="shared" si="56"/>
        <v>0</v>
      </c>
      <c r="BH196" s="152">
        <f t="shared" si="57"/>
        <v>0</v>
      </c>
      <c r="BI196" s="152">
        <f t="shared" si="58"/>
        <v>0</v>
      </c>
      <c r="BJ196" s="14" t="s">
        <v>118</v>
      </c>
      <c r="BK196" s="152">
        <f t="shared" si="59"/>
        <v>0</v>
      </c>
      <c r="BL196" s="14" t="s">
        <v>175</v>
      </c>
      <c r="BM196" s="151" t="s">
        <v>350</v>
      </c>
    </row>
    <row r="197" spans="1:65" s="2" customFormat="1" ht="23.4" customHeight="1">
      <c r="A197" s="26"/>
      <c r="B197" s="139"/>
      <c r="C197" s="140" t="s">
        <v>351</v>
      </c>
      <c r="D197" s="140" t="s">
        <v>113</v>
      </c>
      <c r="E197" s="141" t="s">
        <v>352</v>
      </c>
      <c r="F197" s="142" t="s">
        <v>353</v>
      </c>
      <c r="G197" s="143" t="s">
        <v>148</v>
      </c>
      <c r="H197" s="144">
        <v>91.875</v>
      </c>
      <c r="I197" s="145"/>
      <c r="J197" s="145">
        <f t="shared" si="50"/>
        <v>0</v>
      </c>
      <c r="K197" s="146"/>
      <c r="L197" s="27"/>
      <c r="M197" s="147" t="s">
        <v>1</v>
      </c>
      <c r="N197" s="148" t="s">
        <v>34</v>
      </c>
      <c r="O197" s="149">
        <v>0.21944</v>
      </c>
      <c r="P197" s="149">
        <f t="shared" si="51"/>
        <v>20.161049999999999</v>
      </c>
      <c r="Q197" s="149">
        <v>1.226E-2</v>
      </c>
      <c r="R197" s="149">
        <f t="shared" si="52"/>
        <v>1.1263875000000001</v>
      </c>
      <c r="S197" s="149">
        <v>0</v>
      </c>
      <c r="T197" s="150">
        <f t="shared" si="53"/>
        <v>0</v>
      </c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R197" s="151" t="s">
        <v>175</v>
      </c>
      <c r="AT197" s="151" t="s">
        <v>113</v>
      </c>
      <c r="AU197" s="151" t="s">
        <v>118</v>
      </c>
      <c r="AY197" s="14" t="s">
        <v>111</v>
      </c>
      <c r="BE197" s="152">
        <f t="shared" si="54"/>
        <v>0</v>
      </c>
      <c r="BF197" s="152">
        <f t="shared" si="55"/>
        <v>0</v>
      </c>
      <c r="BG197" s="152">
        <f t="shared" si="56"/>
        <v>0</v>
      </c>
      <c r="BH197" s="152">
        <f t="shared" si="57"/>
        <v>0</v>
      </c>
      <c r="BI197" s="152">
        <f t="shared" si="58"/>
        <v>0</v>
      </c>
      <c r="BJ197" s="14" t="s">
        <v>118</v>
      </c>
      <c r="BK197" s="152">
        <f t="shared" si="59"/>
        <v>0</v>
      </c>
      <c r="BL197" s="14" t="s">
        <v>175</v>
      </c>
      <c r="BM197" s="151" t="s">
        <v>354</v>
      </c>
    </row>
    <row r="198" spans="1:65" s="2" customFormat="1" ht="23.4" customHeight="1">
      <c r="A198" s="26"/>
      <c r="B198" s="139"/>
      <c r="C198" s="140" t="s">
        <v>355</v>
      </c>
      <c r="D198" s="140" t="s">
        <v>113</v>
      </c>
      <c r="E198" s="141" t="s">
        <v>356</v>
      </c>
      <c r="F198" s="142" t="s">
        <v>357</v>
      </c>
      <c r="G198" s="143" t="s">
        <v>358</v>
      </c>
      <c r="H198" s="144">
        <v>116.6</v>
      </c>
      <c r="I198" s="145"/>
      <c r="J198" s="145">
        <f t="shared" si="50"/>
        <v>0</v>
      </c>
      <c r="K198" s="146"/>
      <c r="L198" s="27"/>
      <c r="M198" s="147" t="s">
        <v>1</v>
      </c>
      <c r="N198" s="148" t="s">
        <v>34</v>
      </c>
      <c r="O198" s="149">
        <v>0.22134999999999999</v>
      </c>
      <c r="P198" s="149">
        <f t="shared" si="51"/>
        <v>25.809409999999996</v>
      </c>
      <c r="Q198" s="149">
        <v>0</v>
      </c>
      <c r="R198" s="149">
        <f t="shared" si="52"/>
        <v>0</v>
      </c>
      <c r="S198" s="149">
        <v>0</v>
      </c>
      <c r="T198" s="150">
        <f t="shared" si="53"/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1" t="s">
        <v>175</v>
      </c>
      <c r="AT198" s="151" t="s">
        <v>113</v>
      </c>
      <c r="AU198" s="151" t="s">
        <v>118</v>
      </c>
      <c r="AY198" s="14" t="s">
        <v>111</v>
      </c>
      <c r="BE198" s="152">
        <f t="shared" si="54"/>
        <v>0</v>
      </c>
      <c r="BF198" s="152">
        <f t="shared" si="55"/>
        <v>0</v>
      </c>
      <c r="BG198" s="152">
        <f t="shared" si="56"/>
        <v>0</v>
      </c>
      <c r="BH198" s="152">
        <f t="shared" si="57"/>
        <v>0</v>
      </c>
      <c r="BI198" s="152">
        <f t="shared" si="58"/>
        <v>0</v>
      </c>
      <c r="BJ198" s="14" t="s">
        <v>118</v>
      </c>
      <c r="BK198" s="152">
        <f t="shared" si="59"/>
        <v>0</v>
      </c>
      <c r="BL198" s="14" t="s">
        <v>175</v>
      </c>
      <c r="BM198" s="151" t="s">
        <v>359</v>
      </c>
    </row>
    <row r="199" spans="1:65" s="2" customFormat="1" ht="16.350000000000001" customHeight="1">
      <c r="A199" s="26"/>
      <c r="B199" s="139"/>
      <c r="C199" s="153" t="s">
        <v>360</v>
      </c>
      <c r="D199" s="153" t="s">
        <v>192</v>
      </c>
      <c r="E199" s="154" t="s">
        <v>348</v>
      </c>
      <c r="F199" s="155" t="s">
        <v>349</v>
      </c>
      <c r="G199" s="156" t="s">
        <v>116</v>
      </c>
      <c r="H199" s="157">
        <v>6.9260000000000002</v>
      </c>
      <c r="I199" s="158"/>
      <c r="J199" s="158">
        <f t="shared" si="50"/>
        <v>0</v>
      </c>
      <c r="K199" s="159"/>
      <c r="L199" s="160"/>
      <c r="M199" s="161" t="s">
        <v>1</v>
      </c>
      <c r="N199" s="162" t="s">
        <v>34</v>
      </c>
      <c r="O199" s="149">
        <v>0</v>
      </c>
      <c r="P199" s="149">
        <f t="shared" si="51"/>
        <v>0</v>
      </c>
      <c r="Q199" s="149">
        <v>0.55000000000000004</v>
      </c>
      <c r="R199" s="149">
        <f t="shared" si="52"/>
        <v>3.8093000000000004</v>
      </c>
      <c r="S199" s="149">
        <v>0</v>
      </c>
      <c r="T199" s="150">
        <f t="shared" si="5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1" t="s">
        <v>243</v>
      </c>
      <c r="AT199" s="151" t="s">
        <v>192</v>
      </c>
      <c r="AU199" s="151" t="s">
        <v>118</v>
      </c>
      <c r="AY199" s="14" t="s">
        <v>111</v>
      </c>
      <c r="BE199" s="152">
        <f t="shared" si="54"/>
        <v>0</v>
      </c>
      <c r="BF199" s="152">
        <f t="shared" si="55"/>
        <v>0</v>
      </c>
      <c r="BG199" s="152">
        <f t="shared" si="56"/>
        <v>0</v>
      </c>
      <c r="BH199" s="152">
        <f t="shared" si="57"/>
        <v>0</v>
      </c>
      <c r="BI199" s="152">
        <f t="shared" si="58"/>
        <v>0</v>
      </c>
      <c r="BJ199" s="14" t="s">
        <v>118</v>
      </c>
      <c r="BK199" s="152">
        <f t="shared" si="59"/>
        <v>0</v>
      </c>
      <c r="BL199" s="14" t="s">
        <v>175</v>
      </c>
      <c r="BM199" s="151" t="s">
        <v>361</v>
      </c>
    </row>
    <row r="200" spans="1:65" s="2" customFormat="1" ht="23.4" customHeight="1">
      <c r="A200" s="26"/>
      <c r="B200" s="139"/>
      <c r="C200" s="140" t="s">
        <v>362</v>
      </c>
      <c r="D200" s="140" t="s">
        <v>113</v>
      </c>
      <c r="E200" s="141" t="s">
        <v>363</v>
      </c>
      <c r="F200" s="142" t="s">
        <v>364</v>
      </c>
      <c r="G200" s="143" t="s">
        <v>116</v>
      </c>
      <c r="H200" s="144">
        <v>12.109</v>
      </c>
      <c r="I200" s="145"/>
      <c r="J200" s="145">
        <f t="shared" si="50"/>
        <v>0</v>
      </c>
      <c r="K200" s="146"/>
      <c r="L200" s="27"/>
      <c r="M200" s="147" t="s">
        <v>1</v>
      </c>
      <c r="N200" s="148" t="s">
        <v>34</v>
      </c>
      <c r="O200" s="149">
        <v>1E-3</v>
      </c>
      <c r="P200" s="149">
        <f t="shared" si="51"/>
        <v>1.2109E-2</v>
      </c>
      <c r="Q200" s="149">
        <v>2.9399999999999999E-3</v>
      </c>
      <c r="R200" s="149">
        <f t="shared" si="52"/>
        <v>3.560046E-2</v>
      </c>
      <c r="S200" s="149">
        <v>0</v>
      </c>
      <c r="T200" s="150">
        <f t="shared" si="5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1" t="s">
        <v>175</v>
      </c>
      <c r="AT200" s="151" t="s">
        <v>113</v>
      </c>
      <c r="AU200" s="151" t="s">
        <v>118</v>
      </c>
      <c r="AY200" s="14" t="s">
        <v>111</v>
      </c>
      <c r="BE200" s="152">
        <f t="shared" si="54"/>
        <v>0</v>
      </c>
      <c r="BF200" s="152">
        <f t="shared" si="55"/>
        <v>0</v>
      </c>
      <c r="BG200" s="152">
        <f t="shared" si="56"/>
        <v>0</v>
      </c>
      <c r="BH200" s="152">
        <f t="shared" si="57"/>
        <v>0</v>
      </c>
      <c r="BI200" s="152">
        <f t="shared" si="58"/>
        <v>0</v>
      </c>
      <c r="BJ200" s="14" t="s">
        <v>118</v>
      </c>
      <c r="BK200" s="152">
        <f t="shared" si="59"/>
        <v>0</v>
      </c>
      <c r="BL200" s="14" t="s">
        <v>175</v>
      </c>
      <c r="BM200" s="151" t="s">
        <v>365</v>
      </c>
    </row>
    <row r="201" spans="1:65" s="2" customFormat="1" ht="23.4" customHeight="1">
      <c r="A201" s="26"/>
      <c r="B201" s="139"/>
      <c r="C201" s="140" t="s">
        <v>366</v>
      </c>
      <c r="D201" s="140" t="s">
        <v>113</v>
      </c>
      <c r="E201" s="141" t="s">
        <v>367</v>
      </c>
      <c r="F201" s="142" t="s">
        <v>368</v>
      </c>
      <c r="G201" s="143" t="s">
        <v>339</v>
      </c>
      <c r="H201" s="144">
        <v>116.17400000000001</v>
      </c>
      <c r="I201" s="145"/>
      <c r="J201" s="145">
        <f t="shared" si="50"/>
        <v>0</v>
      </c>
      <c r="K201" s="146"/>
      <c r="L201" s="27"/>
      <c r="M201" s="147" t="s">
        <v>1</v>
      </c>
      <c r="N201" s="148" t="s">
        <v>34</v>
      </c>
      <c r="O201" s="149">
        <v>0</v>
      </c>
      <c r="P201" s="149">
        <f t="shared" si="51"/>
        <v>0</v>
      </c>
      <c r="Q201" s="149">
        <v>0</v>
      </c>
      <c r="R201" s="149">
        <f t="shared" si="52"/>
        <v>0</v>
      </c>
      <c r="S201" s="149">
        <v>0</v>
      </c>
      <c r="T201" s="150">
        <f t="shared" si="5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1" t="s">
        <v>175</v>
      </c>
      <c r="AT201" s="151" t="s">
        <v>113</v>
      </c>
      <c r="AU201" s="151" t="s">
        <v>118</v>
      </c>
      <c r="AY201" s="14" t="s">
        <v>111</v>
      </c>
      <c r="BE201" s="152">
        <f t="shared" si="54"/>
        <v>0</v>
      </c>
      <c r="BF201" s="152">
        <f t="shared" si="55"/>
        <v>0</v>
      </c>
      <c r="BG201" s="152">
        <f t="shared" si="56"/>
        <v>0</v>
      </c>
      <c r="BH201" s="152">
        <f t="shared" si="57"/>
        <v>0</v>
      </c>
      <c r="BI201" s="152">
        <f t="shared" si="58"/>
        <v>0</v>
      </c>
      <c r="BJ201" s="14" t="s">
        <v>118</v>
      </c>
      <c r="BK201" s="152">
        <f t="shared" si="59"/>
        <v>0</v>
      </c>
      <c r="BL201" s="14" t="s">
        <v>175</v>
      </c>
      <c r="BM201" s="151" t="s">
        <v>369</v>
      </c>
    </row>
    <row r="202" spans="1:65" s="12" customFormat="1" ht="22.95" customHeight="1">
      <c r="B202" s="127"/>
      <c r="D202" s="128" t="s">
        <v>67</v>
      </c>
      <c r="E202" s="137" t="s">
        <v>370</v>
      </c>
      <c r="F202" s="137" t="s">
        <v>371</v>
      </c>
      <c r="J202" s="138">
        <f>BK202</f>
        <v>0</v>
      </c>
      <c r="L202" s="127"/>
      <c r="M202" s="131"/>
      <c r="N202" s="132"/>
      <c r="O202" s="132"/>
      <c r="P202" s="133">
        <f>SUM(P203:P213)</f>
        <v>20.596540000000001</v>
      </c>
      <c r="Q202" s="132"/>
      <c r="R202" s="133">
        <f>SUM(R203:R213)</f>
        <v>0.34947480000000003</v>
      </c>
      <c r="S202" s="132"/>
      <c r="T202" s="134">
        <f>SUM(T203:T213)</f>
        <v>0</v>
      </c>
      <c r="AR202" s="128" t="s">
        <v>118</v>
      </c>
      <c r="AT202" s="135" t="s">
        <v>67</v>
      </c>
      <c r="AU202" s="135" t="s">
        <v>73</v>
      </c>
      <c r="AY202" s="128" t="s">
        <v>111</v>
      </c>
      <c r="BK202" s="136">
        <f>SUM(BK203:BK213)</f>
        <v>0</v>
      </c>
    </row>
    <row r="203" spans="1:65" s="2" customFormat="1" ht="16.350000000000001" customHeight="1">
      <c r="A203" s="26"/>
      <c r="B203" s="139"/>
      <c r="C203" s="140" t="s">
        <v>372</v>
      </c>
      <c r="D203" s="140" t="s">
        <v>113</v>
      </c>
      <c r="E203" s="141" t="s">
        <v>373</v>
      </c>
      <c r="F203" s="142" t="s">
        <v>374</v>
      </c>
      <c r="G203" s="143" t="s">
        <v>358</v>
      </c>
      <c r="H203" s="144">
        <v>16</v>
      </c>
      <c r="I203" s="145"/>
      <c r="J203" s="145">
        <f t="shared" ref="J203:J213" si="60">ROUND(I203*H203,2)</f>
        <v>0</v>
      </c>
      <c r="K203" s="146"/>
      <c r="L203" s="27"/>
      <c r="M203" s="147" t="s">
        <v>1</v>
      </c>
      <c r="N203" s="148" t="s">
        <v>34</v>
      </c>
      <c r="O203" s="149">
        <v>0.60499999999999998</v>
      </c>
      <c r="P203" s="149">
        <f t="shared" ref="P203:P213" si="61">O203*H203</f>
        <v>9.68</v>
      </c>
      <c r="Q203" s="149">
        <v>2.1000000000000001E-4</v>
      </c>
      <c r="R203" s="149">
        <f t="shared" ref="R203:R213" si="62">Q203*H203</f>
        <v>3.3600000000000001E-3</v>
      </c>
      <c r="S203" s="149">
        <v>0</v>
      </c>
      <c r="T203" s="150">
        <f t="shared" ref="T203:T213" si="63">S203*H203</f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1" t="s">
        <v>175</v>
      </c>
      <c r="AT203" s="151" t="s">
        <v>113</v>
      </c>
      <c r="AU203" s="151" t="s">
        <v>118</v>
      </c>
      <c r="AY203" s="14" t="s">
        <v>111</v>
      </c>
      <c r="BE203" s="152">
        <f t="shared" ref="BE203:BE213" si="64">IF(N203="základná",J203,0)</f>
        <v>0</v>
      </c>
      <c r="BF203" s="152">
        <f t="shared" ref="BF203:BF213" si="65">IF(N203="znížená",J203,0)</f>
        <v>0</v>
      </c>
      <c r="BG203" s="152">
        <f t="shared" ref="BG203:BG213" si="66">IF(N203="zákl. prenesená",J203,0)</f>
        <v>0</v>
      </c>
      <c r="BH203" s="152">
        <f t="shared" ref="BH203:BH213" si="67">IF(N203="zníž. prenesená",J203,0)</f>
        <v>0</v>
      </c>
      <c r="BI203" s="152">
        <f t="shared" ref="BI203:BI213" si="68">IF(N203="nulová",J203,0)</f>
        <v>0</v>
      </c>
      <c r="BJ203" s="14" t="s">
        <v>118</v>
      </c>
      <c r="BK203" s="152">
        <f t="shared" ref="BK203:BK213" si="69">ROUND(I203*H203,2)</f>
        <v>0</v>
      </c>
      <c r="BL203" s="14" t="s">
        <v>175</v>
      </c>
      <c r="BM203" s="151" t="s">
        <v>375</v>
      </c>
    </row>
    <row r="204" spans="1:65" s="2" customFormat="1" ht="21" customHeight="1">
      <c r="A204" s="26"/>
      <c r="B204" s="139"/>
      <c r="C204" s="153" t="s">
        <v>376</v>
      </c>
      <c r="D204" s="153" t="s">
        <v>192</v>
      </c>
      <c r="E204" s="154" t="s">
        <v>377</v>
      </c>
      <c r="F204" s="155" t="s">
        <v>378</v>
      </c>
      <c r="G204" s="156" t="s">
        <v>204</v>
      </c>
      <c r="H204" s="157">
        <v>5</v>
      </c>
      <c r="I204" s="158"/>
      <c r="J204" s="158">
        <f t="shared" si="60"/>
        <v>0</v>
      </c>
      <c r="K204" s="159"/>
      <c r="L204" s="160"/>
      <c r="M204" s="161" t="s">
        <v>1</v>
      </c>
      <c r="N204" s="162" t="s">
        <v>34</v>
      </c>
      <c r="O204" s="149">
        <v>0</v>
      </c>
      <c r="P204" s="149">
        <f t="shared" si="61"/>
        <v>0</v>
      </c>
      <c r="Q204" s="149">
        <v>3.6999999999999998E-2</v>
      </c>
      <c r="R204" s="149">
        <f t="shared" si="62"/>
        <v>0.185</v>
      </c>
      <c r="S204" s="149">
        <v>0</v>
      </c>
      <c r="T204" s="150">
        <f t="shared" si="6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1" t="s">
        <v>243</v>
      </c>
      <c r="AT204" s="151" t="s">
        <v>192</v>
      </c>
      <c r="AU204" s="151" t="s">
        <v>118</v>
      </c>
      <c r="AY204" s="14" t="s">
        <v>111</v>
      </c>
      <c r="BE204" s="152">
        <f t="shared" si="64"/>
        <v>0</v>
      </c>
      <c r="BF204" s="152">
        <f t="shared" si="65"/>
        <v>0</v>
      </c>
      <c r="BG204" s="152">
        <f t="shared" si="66"/>
        <v>0</v>
      </c>
      <c r="BH204" s="152">
        <f t="shared" si="67"/>
        <v>0</v>
      </c>
      <c r="BI204" s="152">
        <f t="shared" si="68"/>
        <v>0</v>
      </c>
      <c r="BJ204" s="14" t="s">
        <v>118</v>
      </c>
      <c r="BK204" s="152">
        <f t="shared" si="69"/>
        <v>0</v>
      </c>
      <c r="BL204" s="14" t="s">
        <v>175</v>
      </c>
      <c r="BM204" s="151" t="s">
        <v>379</v>
      </c>
    </row>
    <row r="205" spans="1:65" s="2" customFormat="1" ht="21" customHeight="1">
      <c r="A205" s="26"/>
      <c r="B205" s="139"/>
      <c r="C205" s="140" t="s">
        <v>380</v>
      </c>
      <c r="D205" s="140" t="s">
        <v>113</v>
      </c>
      <c r="E205" s="141" t="s">
        <v>381</v>
      </c>
      <c r="F205" s="142" t="s">
        <v>382</v>
      </c>
      <c r="G205" s="143" t="s">
        <v>358</v>
      </c>
      <c r="H205" s="144">
        <v>20.34</v>
      </c>
      <c r="I205" s="145"/>
      <c r="J205" s="145">
        <f t="shared" si="60"/>
        <v>0</v>
      </c>
      <c r="K205" s="146"/>
      <c r="L205" s="27"/>
      <c r="M205" s="147" t="s">
        <v>1</v>
      </c>
      <c r="N205" s="148" t="s">
        <v>34</v>
      </c>
      <c r="O205" s="149">
        <v>0.28100000000000003</v>
      </c>
      <c r="P205" s="149">
        <f t="shared" si="61"/>
        <v>5.7155400000000007</v>
      </c>
      <c r="Q205" s="149">
        <v>4.2000000000000002E-4</v>
      </c>
      <c r="R205" s="149">
        <f t="shared" si="62"/>
        <v>8.5427999999999997E-3</v>
      </c>
      <c r="S205" s="149">
        <v>0</v>
      </c>
      <c r="T205" s="150">
        <f t="shared" si="6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1" t="s">
        <v>175</v>
      </c>
      <c r="AT205" s="151" t="s">
        <v>113</v>
      </c>
      <c r="AU205" s="151" t="s">
        <v>118</v>
      </c>
      <c r="AY205" s="14" t="s">
        <v>111</v>
      </c>
      <c r="BE205" s="152">
        <f t="shared" si="64"/>
        <v>0</v>
      </c>
      <c r="BF205" s="152">
        <f t="shared" si="65"/>
        <v>0</v>
      </c>
      <c r="BG205" s="152">
        <f t="shared" si="66"/>
        <v>0</v>
      </c>
      <c r="BH205" s="152">
        <f t="shared" si="67"/>
        <v>0</v>
      </c>
      <c r="BI205" s="152">
        <f t="shared" si="68"/>
        <v>0</v>
      </c>
      <c r="BJ205" s="14" t="s">
        <v>118</v>
      </c>
      <c r="BK205" s="152">
        <f t="shared" si="69"/>
        <v>0</v>
      </c>
      <c r="BL205" s="14" t="s">
        <v>175</v>
      </c>
      <c r="BM205" s="151" t="s">
        <v>383</v>
      </c>
    </row>
    <row r="206" spans="1:65" s="2" customFormat="1" ht="16.350000000000001" customHeight="1">
      <c r="A206" s="26"/>
      <c r="B206" s="139"/>
      <c r="C206" s="153" t="s">
        <v>384</v>
      </c>
      <c r="D206" s="153" t="s">
        <v>192</v>
      </c>
      <c r="E206" s="154" t="s">
        <v>385</v>
      </c>
      <c r="F206" s="155" t="s">
        <v>386</v>
      </c>
      <c r="G206" s="156" t="s">
        <v>204</v>
      </c>
      <c r="H206" s="157">
        <v>1</v>
      </c>
      <c r="I206" s="158"/>
      <c r="J206" s="158">
        <f t="shared" si="60"/>
        <v>0</v>
      </c>
      <c r="K206" s="159"/>
      <c r="L206" s="160"/>
      <c r="M206" s="161" t="s">
        <v>1</v>
      </c>
      <c r="N206" s="162" t="s">
        <v>34</v>
      </c>
      <c r="O206" s="149">
        <v>0</v>
      </c>
      <c r="P206" s="149">
        <f t="shared" si="61"/>
        <v>0</v>
      </c>
      <c r="Q206" s="149">
        <v>4.6019999999999998E-2</v>
      </c>
      <c r="R206" s="149">
        <f t="shared" si="62"/>
        <v>4.6019999999999998E-2</v>
      </c>
      <c r="S206" s="149">
        <v>0</v>
      </c>
      <c r="T206" s="150">
        <f t="shared" si="6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1" t="s">
        <v>243</v>
      </c>
      <c r="AT206" s="151" t="s">
        <v>192</v>
      </c>
      <c r="AU206" s="151" t="s">
        <v>118</v>
      </c>
      <c r="AY206" s="14" t="s">
        <v>111</v>
      </c>
      <c r="BE206" s="152">
        <f t="shared" si="64"/>
        <v>0</v>
      </c>
      <c r="BF206" s="152">
        <f t="shared" si="65"/>
        <v>0</v>
      </c>
      <c r="BG206" s="152">
        <f t="shared" si="66"/>
        <v>0</v>
      </c>
      <c r="BH206" s="152">
        <f t="shared" si="67"/>
        <v>0</v>
      </c>
      <c r="BI206" s="152">
        <f t="shared" si="68"/>
        <v>0</v>
      </c>
      <c r="BJ206" s="14" t="s">
        <v>118</v>
      </c>
      <c r="BK206" s="152">
        <f t="shared" si="69"/>
        <v>0</v>
      </c>
      <c r="BL206" s="14" t="s">
        <v>175</v>
      </c>
      <c r="BM206" s="151" t="s">
        <v>387</v>
      </c>
    </row>
    <row r="207" spans="1:65" s="2" customFormat="1" ht="16.350000000000001" customHeight="1">
      <c r="A207" s="26"/>
      <c r="B207" s="139"/>
      <c r="C207" s="153" t="s">
        <v>388</v>
      </c>
      <c r="D207" s="153" t="s">
        <v>192</v>
      </c>
      <c r="E207" s="154" t="s">
        <v>389</v>
      </c>
      <c r="F207" s="155" t="s">
        <v>390</v>
      </c>
      <c r="G207" s="156" t="s">
        <v>204</v>
      </c>
      <c r="H207" s="157">
        <v>1</v>
      </c>
      <c r="I207" s="158"/>
      <c r="J207" s="158">
        <f t="shared" si="60"/>
        <v>0</v>
      </c>
      <c r="K207" s="159"/>
      <c r="L207" s="160"/>
      <c r="M207" s="161" t="s">
        <v>1</v>
      </c>
      <c r="N207" s="162" t="s">
        <v>34</v>
      </c>
      <c r="O207" s="149">
        <v>0</v>
      </c>
      <c r="P207" s="149">
        <f t="shared" si="61"/>
        <v>0</v>
      </c>
      <c r="Q207" s="149">
        <v>4.6019999999999998E-2</v>
      </c>
      <c r="R207" s="149">
        <f t="shared" si="62"/>
        <v>4.6019999999999998E-2</v>
      </c>
      <c r="S207" s="149">
        <v>0</v>
      </c>
      <c r="T207" s="150">
        <f t="shared" si="6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1" t="s">
        <v>243</v>
      </c>
      <c r="AT207" s="151" t="s">
        <v>192</v>
      </c>
      <c r="AU207" s="151" t="s">
        <v>118</v>
      </c>
      <c r="AY207" s="14" t="s">
        <v>111</v>
      </c>
      <c r="BE207" s="152">
        <f t="shared" si="64"/>
        <v>0</v>
      </c>
      <c r="BF207" s="152">
        <f t="shared" si="65"/>
        <v>0</v>
      </c>
      <c r="BG207" s="152">
        <f t="shared" si="66"/>
        <v>0</v>
      </c>
      <c r="BH207" s="152">
        <f t="shared" si="67"/>
        <v>0</v>
      </c>
      <c r="BI207" s="152">
        <f t="shared" si="68"/>
        <v>0</v>
      </c>
      <c r="BJ207" s="14" t="s">
        <v>118</v>
      </c>
      <c r="BK207" s="152">
        <f t="shared" si="69"/>
        <v>0</v>
      </c>
      <c r="BL207" s="14" t="s">
        <v>175</v>
      </c>
      <c r="BM207" s="151" t="s">
        <v>391</v>
      </c>
    </row>
    <row r="208" spans="1:65" s="2" customFormat="1" ht="16.350000000000001" customHeight="1">
      <c r="A208" s="26"/>
      <c r="B208" s="139"/>
      <c r="C208" s="153" t="s">
        <v>392</v>
      </c>
      <c r="D208" s="153" t="s">
        <v>192</v>
      </c>
      <c r="E208" s="154" t="s">
        <v>393</v>
      </c>
      <c r="F208" s="155" t="s">
        <v>394</v>
      </c>
      <c r="G208" s="156" t="s">
        <v>204</v>
      </c>
      <c r="H208" s="157">
        <v>1</v>
      </c>
      <c r="I208" s="158"/>
      <c r="J208" s="158">
        <f t="shared" si="60"/>
        <v>0</v>
      </c>
      <c r="K208" s="159"/>
      <c r="L208" s="160"/>
      <c r="M208" s="161" t="s">
        <v>1</v>
      </c>
      <c r="N208" s="162" t="s">
        <v>34</v>
      </c>
      <c r="O208" s="149">
        <v>0</v>
      </c>
      <c r="P208" s="149">
        <f t="shared" si="61"/>
        <v>0</v>
      </c>
      <c r="Q208" s="149">
        <v>4.6019999999999998E-2</v>
      </c>
      <c r="R208" s="149">
        <f t="shared" si="62"/>
        <v>4.6019999999999998E-2</v>
      </c>
      <c r="S208" s="149">
        <v>0</v>
      </c>
      <c r="T208" s="150">
        <f t="shared" si="6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1" t="s">
        <v>243</v>
      </c>
      <c r="AT208" s="151" t="s">
        <v>192</v>
      </c>
      <c r="AU208" s="151" t="s">
        <v>118</v>
      </c>
      <c r="AY208" s="14" t="s">
        <v>111</v>
      </c>
      <c r="BE208" s="152">
        <f t="shared" si="64"/>
        <v>0</v>
      </c>
      <c r="BF208" s="152">
        <f t="shared" si="65"/>
        <v>0</v>
      </c>
      <c r="BG208" s="152">
        <f t="shared" si="66"/>
        <v>0</v>
      </c>
      <c r="BH208" s="152">
        <f t="shared" si="67"/>
        <v>0</v>
      </c>
      <c r="BI208" s="152">
        <f t="shared" si="68"/>
        <v>0</v>
      </c>
      <c r="BJ208" s="14" t="s">
        <v>118</v>
      </c>
      <c r="BK208" s="152">
        <f t="shared" si="69"/>
        <v>0</v>
      </c>
      <c r="BL208" s="14" t="s">
        <v>175</v>
      </c>
      <c r="BM208" s="151" t="s">
        <v>395</v>
      </c>
    </row>
    <row r="209" spans="1:65" s="2" customFormat="1" ht="23.4" customHeight="1">
      <c r="A209" s="26"/>
      <c r="B209" s="139"/>
      <c r="C209" s="140" t="s">
        <v>396</v>
      </c>
      <c r="D209" s="140" t="s">
        <v>113</v>
      </c>
      <c r="E209" s="141" t="s">
        <v>397</v>
      </c>
      <c r="F209" s="142" t="s">
        <v>398</v>
      </c>
      <c r="G209" s="143" t="s">
        <v>358</v>
      </c>
      <c r="H209" s="144">
        <v>4</v>
      </c>
      <c r="I209" s="145"/>
      <c r="J209" s="145">
        <f t="shared" si="60"/>
        <v>0</v>
      </c>
      <c r="K209" s="146"/>
      <c r="L209" s="27"/>
      <c r="M209" s="147" t="s">
        <v>1</v>
      </c>
      <c r="N209" s="148" t="s">
        <v>34</v>
      </c>
      <c r="O209" s="149">
        <v>0.33900000000000002</v>
      </c>
      <c r="P209" s="149">
        <f t="shared" si="61"/>
        <v>1.3560000000000001</v>
      </c>
      <c r="Q209" s="149">
        <v>2.5000000000000001E-4</v>
      </c>
      <c r="R209" s="149">
        <f t="shared" si="62"/>
        <v>1E-3</v>
      </c>
      <c r="S209" s="149">
        <v>0</v>
      </c>
      <c r="T209" s="150">
        <f t="shared" si="6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1" t="s">
        <v>175</v>
      </c>
      <c r="AT209" s="151" t="s">
        <v>113</v>
      </c>
      <c r="AU209" s="151" t="s">
        <v>118</v>
      </c>
      <c r="AY209" s="14" t="s">
        <v>111</v>
      </c>
      <c r="BE209" s="152">
        <f t="shared" si="64"/>
        <v>0</v>
      </c>
      <c r="BF209" s="152">
        <f t="shared" si="65"/>
        <v>0</v>
      </c>
      <c r="BG209" s="152">
        <f t="shared" si="66"/>
        <v>0</v>
      </c>
      <c r="BH209" s="152">
        <f t="shared" si="67"/>
        <v>0</v>
      </c>
      <c r="BI209" s="152">
        <f t="shared" si="68"/>
        <v>0</v>
      </c>
      <c r="BJ209" s="14" t="s">
        <v>118</v>
      </c>
      <c r="BK209" s="152">
        <f t="shared" si="69"/>
        <v>0</v>
      </c>
      <c r="BL209" s="14" t="s">
        <v>175</v>
      </c>
      <c r="BM209" s="151" t="s">
        <v>399</v>
      </c>
    </row>
    <row r="210" spans="1:65" s="2" customFormat="1" ht="31.95" customHeight="1">
      <c r="A210" s="26"/>
      <c r="B210" s="139"/>
      <c r="C210" s="153" t="s">
        <v>400</v>
      </c>
      <c r="D210" s="153" t="s">
        <v>192</v>
      </c>
      <c r="E210" s="154" t="s">
        <v>401</v>
      </c>
      <c r="F210" s="155" t="s">
        <v>402</v>
      </c>
      <c r="G210" s="156" t="s">
        <v>358</v>
      </c>
      <c r="H210" s="157">
        <v>4.4000000000000004</v>
      </c>
      <c r="I210" s="158"/>
      <c r="J210" s="158">
        <f t="shared" si="60"/>
        <v>0</v>
      </c>
      <c r="K210" s="159"/>
      <c r="L210" s="160"/>
      <c r="M210" s="161" t="s">
        <v>1</v>
      </c>
      <c r="N210" s="162" t="s">
        <v>34</v>
      </c>
      <c r="O210" s="149">
        <v>0</v>
      </c>
      <c r="P210" s="149">
        <f t="shared" si="61"/>
        <v>0</v>
      </c>
      <c r="Q210" s="149">
        <v>1.48E-3</v>
      </c>
      <c r="R210" s="149">
        <f t="shared" si="62"/>
        <v>6.5120000000000004E-3</v>
      </c>
      <c r="S210" s="149">
        <v>0</v>
      </c>
      <c r="T210" s="150">
        <f t="shared" si="6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1" t="s">
        <v>243</v>
      </c>
      <c r="AT210" s="151" t="s">
        <v>192</v>
      </c>
      <c r="AU210" s="151" t="s">
        <v>118</v>
      </c>
      <c r="AY210" s="14" t="s">
        <v>111</v>
      </c>
      <c r="BE210" s="152">
        <f t="shared" si="64"/>
        <v>0</v>
      </c>
      <c r="BF210" s="152">
        <f t="shared" si="65"/>
        <v>0</v>
      </c>
      <c r="BG210" s="152">
        <f t="shared" si="66"/>
        <v>0</v>
      </c>
      <c r="BH210" s="152">
        <f t="shared" si="67"/>
        <v>0</v>
      </c>
      <c r="BI210" s="152">
        <f t="shared" si="68"/>
        <v>0</v>
      </c>
      <c r="BJ210" s="14" t="s">
        <v>118</v>
      </c>
      <c r="BK210" s="152">
        <f t="shared" si="69"/>
        <v>0</v>
      </c>
      <c r="BL210" s="14" t="s">
        <v>175</v>
      </c>
      <c r="BM210" s="151" t="s">
        <v>403</v>
      </c>
    </row>
    <row r="211" spans="1:65" s="2" customFormat="1" ht="23.4" customHeight="1">
      <c r="A211" s="26"/>
      <c r="B211" s="139"/>
      <c r="C211" s="140" t="s">
        <v>404</v>
      </c>
      <c r="D211" s="140" t="s">
        <v>113</v>
      </c>
      <c r="E211" s="141" t="s">
        <v>405</v>
      </c>
      <c r="F211" s="142" t="s">
        <v>406</v>
      </c>
      <c r="G211" s="143" t="s">
        <v>358</v>
      </c>
      <c r="H211" s="144">
        <v>4</v>
      </c>
      <c r="I211" s="145"/>
      <c r="J211" s="145">
        <f t="shared" si="60"/>
        <v>0</v>
      </c>
      <c r="K211" s="146"/>
      <c r="L211" s="27"/>
      <c r="M211" s="147" t="s">
        <v>1</v>
      </c>
      <c r="N211" s="148" t="s">
        <v>34</v>
      </c>
      <c r="O211" s="149">
        <v>0.76900000000000002</v>
      </c>
      <c r="P211" s="149">
        <f t="shared" si="61"/>
        <v>3.0760000000000001</v>
      </c>
      <c r="Q211" s="149">
        <v>1.4E-3</v>
      </c>
      <c r="R211" s="149">
        <f t="shared" si="62"/>
        <v>5.5999999999999999E-3</v>
      </c>
      <c r="S211" s="149">
        <v>0</v>
      </c>
      <c r="T211" s="150">
        <f t="shared" si="6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1" t="s">
        <v>175</v>
      </c>
      <c r="AT211" s="151" t="s">
        <v>113</v>
      </c>
      <c r="AU211" s="151" t="s">
        <v>118</v>
      </c>
      <c r="AY211" s="14" t="s">
        <v>111</v>
      </c>
      <c r="BE211" s="152">
        <f t="shared" si="64"/>
        <v>0</v>
      </c>
      <c r="BF211" s="152">
        <f t="shared" si="65"/>
        <v>0</v>
      </c>
      <c r="BG211" s="152">
        <f t="shared" si="66"/>
        <v>0</v>
      </c>
      <c r="BH211" s="152">
        <f t="shared" si="67"/>
        <v>0</v>
      </c>
      <c r="BI211" s="152">
        <f t="shared" si="68"/>
        <v>0</v>
      </c>
      <c r="BJ211" s="14" t="s">
        <v>118</v>
      </c>
      <c r="BK211" s="152">
        <f t="shared" si="69"/>
        <v>0</v>
      </c>
      <c r="BL211" s="14" t="s">
        <v>175</v>
      </c>
      <c r="BM211" s="151" t="s">
        <v>407</v>
      </c>
    </row>
    <row r="212" spans="1:65" s="2" customFormat="1" ht="16.350000000000001" customHeight="1">
      <c r="A212" s="26"/>
      <c r="B212" s="139"/>
      <c r="C212" s="140" t="s">
        <v>408</v>
      </c>
      <c r="D212" s="140" t="s">
        <v>113</v>
      </c>
      <c r="E212" s="141" t="s">
        <v>409</v>
      </c>
      <c r="F212" s="142" t="s">
        <v>410</v>
      </c>
      <c r="G212" s="143" t="s">
        <v>204</v>
      </c>
      <c r="H212" s="144">
        <v>1</v>
      </c>
      <c r="I212" s="145"/>
      <c r="J212" s="145">
        <f t="shared" si="60"/>
        <v>0</v>
      </c>
      <c r="K212" s="146"/>
      <c r="L212" s="27"/>
      <c r="M212" s="147" t="s">
        <v>1</v>
      </c>
      <c r="N212" s="148" t="s">
        <v>34</v>
      </c>
      <c r="O212" s="149">
        <v>0.76900000000000002</v>
      </c>
      <c r="P212" s="149">
        <f t="shared" si="61"/>
        <v>0.76900000000000002</v>
      </c>
      <c r="Q212" s="149">
        <v>1.4E-3</v>
      </c>
      <c r="R212" s="149">
        <f t="shared" si="62"/>
        <v>1.4E-3</v>
      </c>
      <c r="S212" s="149">
        <v>0</v>
      </c>
      <c r="T212" s="150">
        <f t="shared" si="6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1" t="s">
        <v>175</v>
      </c>
      <c r="AT212" s="151" t="s">
        <v>113</v>
      </c>
      <c r="AU212" s="151" t="s">
        <v>118</v>
      </c>
      <c r="AY212" s="14" t="s">
        <v>111</v>
      </c>
      <c r="BE212" s="152">
        <f t="shared" si="64"/>
        <v>0</v>
      </c>
      <c r="BF212" s="152">
        <f t="shared" si="65"/>
        <v>0</v>
      </c>
      <c r="BG212" s="152">
        <f t="shared" si="66"/>
        <v>0</v>
      </c>
      <c r="BH212" s="152">
        <f t="shared" si="67"/>
        <v>0</v>
      </c>
      <c r="BI212" s="152">
        <f t="shared" si="68"/>
        <v>0</v>
      </c>
      <c r="BJ212" s="14" t="s">
        <v>118</v>
      </c>
      <c r="BK212" s="152">
        <f t="shared" si="69"/>
        <v>0</v>
      </c>
      <c r="BL212" s="14" t="s">
        <v>175</v>
      </c>
      <c r="BM212" s="151" t="s">
        <v>411</v>
      </c>
    </row>
    <row r="213" spans="1:65" s="2" customFormat="1" ht="23.4" customHeight="1">
      <c r="A213" s="26"/>
      <c r="B213" s="139"/>
      <c r="C213" s="140" t="s">
        <v>412</v>
      </c>
      <c r="D213" s="140" t="s">
        <v>113</v>
      </c>
      <c r="E213" s="141" t="s">
        <v>413</v>
      </c>
      <c r="F213" s="142" t="s">
        <v>414</v>
      </c>
      <c r="G213" s="143" t="s">
        <v>339</v>
      </c>
      <c r="H213" s="144">
        <v>96.73</v>
      </c>
      <c r="I213" s="145"/>
      <c r="J213" s="145">
        <f t="shared" si="60"/>
        <v>0</v>
      </c>
      <c r="K213" s="146"/>
      <c r="L213" s="27"/>
      <c r="M213" s="147" t="s">
        <v>1</v>
      </c>
      <c r="N213" s="148" t="s">
        <v>34</v>
      </c>
      <c r="O213" s="149">
        <v>0</v>
      </c>
      <c r="P213" s="149">
        <f t="shared" si="61"/>
        <v>0</v>
      </c>
      <c r="Q213" s="149">
        <v>0</v>
      </c>
      <c r="R213" s="149">
        <f t="shared" si="62"/>
        <v>0</v>
      </c>
      <c r="S213" s="149">
        <v>0</v>
      </c>
      <c r="T213" s="150">
        <f t="shared" si="6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1" t="s">
        <v>175</v>
      </c>
      <c r="AT213" s="151" t="s">
        <v>113</v>
      </c>
      <c r="AU213" s="151" t="s">
        <v>118</v>
      </c>
      <c r="AY213" s="14" t="s">
        <v>111</v>
      </c>
      <c r="BE213" s="152">
        <f t="shared" si="64"/>
        <v>0</v>
      </c>
      <c r="BF213" s="152">
        <f t="shared" si="65"/>
        <v>0</v>
      </c>
      <c r="BG213" s="152">
        <f t="shared" si="66"/>
        <v>0</v>
      </c>
      <c r="BH213" s="152">
        <f t="shared" si="67"/>
        <v>0</v>
      </c>
      <c r="BI213" s="152">
        <f t="shared" si="68"/>
        <v>0</v>
      </c>
      <c r="BJ213" s="14" t="s">
        <v>118</v>
      </c>
      <c r="BK213" s="152">
        <f t="shared" si="69"/>
        <v>0</v>
      </c>
      <c r="BL213" s="14" t="s">
        <v>175</v>
      </c>
      <c r="BM213" s="151" t="s">
        <v>415</v>
      </c>
    </row>
    <row r="214" spans="1:65" s="12" customFormat="1" ht="22.95" customHeight="1">
      <c r="B214" s="127"/>
      <c r="D214" s="128" t="s">
        <v>67</v>
      </c>
      <c r="E214" s="137" t="s">
        <v>416</v>
      </c>
      <c r="F214" s="137" t="s">
        <v>417</v>
      </c>
      <c r="J214" s="138">
        <f>BK214</f>
        <v>0</v>
      </c>
      <c r="L214" s="127"/>
      <c r="M214" s="131"/>
      <c r="N214" s="132"/>
      <c r="O214" s="132"/>
      <c r="P214" s="133">
        <f>SUM(P215:P218)</f>
        <v>38.412750000000003</v>
      </c>
      <c r="Q214" s="132"/>
      <c r="R214" s="133">
        <f>SUM(R215:R218)</f>
        <v>21.67968711</v>
      </c>
      <c r="S214" s="132"/>
      <c r="T214" s="134">
        <f>SUM(T215:T218)</f>
        <v>0</v>
      </c>
      <c r="AR214" s="128" t="s">
        <v>118</v>
      </c>
      <c r="AT214" s="135" t="s">
        <v>67</v>
      </c>
      <c r="AU214" s="135" t="s">
        <v>73</v>
      </c>
      <c r="AY214" s="128" t="s">
        <v>111</v>
      </c>
      <c r="BK214" s="136">
        <f>SUM(BK215:BK218)</f>
        <v>0</v>
      </c>
    </row>
    <row r="215" spans="1:65" s="2" customFormat="1" ht="16.350000000000001" customHeight="1">
      <c r="A215" s="26"/>
      <c r="B215" s="139"/>
      <c r="C215" s="140" t="s">
        <v>418</v>
      </c>
      <c r="D215" s="140" t="s">
        <v>113</v>
      </c>
      <c r="E215" s="141" t="s">
        <v>419</v>
      </c>
      <c r="F215" s="142" t="s">
        <v>420</v>
      </c>
      <c r="G215" s="143" t="s">
        <v>148</v>
      </c>
      <c r="H215" s="144">
        <v>41.65</v>
      </c>
      <c r="I215" s="145"/>
      <c r="J215" s="145">
        <f>ROUND(I215*H215,2)</f>
        <v>0</v>
      </c>
      <c r="K215" s="146"/>
      <c r="L215" s="27"/>
      <c r="M215" s="147" t="s">
        <v>1</v>
      </c>
      <c r="N215" s="148" t="s">
        <v>34</v>
      </c>
      <c r="O215" s="149">
        <v>0.375</v>
      </c>
      <c r="P215" s="149">
        <f>O215*H215</f>
        <v>15.618749999999999</v>
      </c>
      <c r="Q215" s="149">
        <v>8.7000000000000001E-4</v>
      </c>
      <c r="R215" s="149">
        <f>Q215*H215</f>
        <v>3.6235499999999997E-2</v>
      </c>
      <c r="S215" s="149">
        <v>0</v>
      </c>
      <c r="T215" s="150">
        <f>S215*H215</f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1" t="s">
        <v>175</v>
      </c>
      <c r="AT215" s="151" t="s">
        <v>113</v>
      </c>
      <c r="AU215" s="151" t="s">
        <v>118</v>
      </c>
      <c r="AY215" s="14" t="s">
        <v>111</v>
      </c>
      <c r="BE215" s="152">
        <f>IF(N215="základná",J215,0)</f>
        <v>0</v>
      </c>
      <c r="BF215" s="152">
        <f>IF(N215="znížená",J215,0)</f>
        <v>0</v>
      </c>
      <c r="BG215" s="152">
        <f>IF(N215="zákl. prenesená",J215,0)</f>
        <v>0</v>
      </c>
      <c r="BH215" s="152">
        <f>IF(N215="zníž. prenesená",J215,0)</f>
        <v>0</v>
      </c>
      <c r="BI215" s="152">
        <f>IF(N215="nulová",J215,0)</f>
        <v>0</v>
      </c>
      <c r="BJ215" s="14" t="s">
        <v>118</v>
      </c>
      <c r="BK215" s="152">
        <f>ROUND(I215*H215,2)</f>
        <v>0</v>
      </c>
      <c r="BL215" s="14" t="s">
        <v>175</v>
      </c>
      <c r="BM215" s="151" t="s">
        <v>421</v>
      </c>
    </row>
    <row r="216" spans="1:65" s="2" customFormat="1" ht="23.4" customHeight="1">
      <c r="A216" s="26"/>
      <c r="B216" s="139"/>
      <c r="C216" s="153" t="s">
        <v>422</v>
      </c>
      <c r="D216" s="153" t="s">
        <v>192</v>
      </c>
      <c r="E216" s="154" t="s">
        <v>423</v>
      </c>
      <c r="F216" s="155" t="s">
        <v>424</v>
      </c>
      <c r="G216" s="156" t="s">
        <v>148</v>
      </c>
      <c r="H216" s="157">
        <v>43.732999999999997</v>
      </c>
      <c r="I216" s="158"/>
      <c r="J216" s="158">
        <f>ROUND(I216*H216,2)</f>
        <v>0</v>
      </c>
      <c r="K216" s="159"/>
      <c r="L216" s="160"/>
      <c r="M216" s="161" t="s">
        <v>1</v>
      </c>
      <c r="N216" s="162" t="s">
        <v>34</v>
      </c>
      <c r="O216" s="149">
        <v>0</v>
      </c>
      <c r="P216" s="149">
        <f>O216*H216</f>
        <v>0</v>
      </c>
      <c r="Q216" s="149">
        <v>1.617E-2</v>
      </c>
      <c r="R216" s="149">
        <f>Q216*H216</f>
        <v>0.70716260999999991</v>
      </c>
      <c r="S216" s="149">
        <v>0</v>
      </c>
      <c r="T216" s="150">
        <f>S216*H216</f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1" t="s">
        <v>243</v>
      </c>
      <c r="AT216" s="151" t="s">
        <v>192</v>
      </c>
      <c r="AU216" s="151" t="s">
        <v>118</v>
      </c>
      <c r="AY216" s="14" t="s">
        <v>111</v>
      </c>
      <c r="BE216" s="152">
        <f>IF(N216="základná",J216,0)</f>
        <v>0</v>
      </c>
      <c r="BF216" s="152">
        <f>IF(N216="znížená",J216,0)</f>
        <v>0</v>
      </c>
      <c r="BG216" s="152">
        <f>IF(N216="zákl. prenesená",J216,0)</f>
        <v>0</v>
      </c>
      <c r="BH216" s="152">
        <f>IF(N216="zníž. prenesená",J216,0)</f>
        <v>0</v>
      </c>
      <c r="BI216" s="152">
        <f>IF(N216="nulová",J216,0)</f>
        <v>0</v>
      </c>
      <c r="BJ216" s="14" t="s">
        <v>118</v>
      </c>
      <c r="BK216" s="152">
        <f>ROUND(I216*H216,2)</f>
        <v>0</v>
      </c>
      <c r="BL216" s="14" t="s">
        <v>175</v>
      </c>
      <c r="BM216" s="151" t="s">
        <v>425</v>
      </c>
    </row>
    <row r="217" spans="1:65" s="2" customFormat="1" ht="23.4" customHeight="1">
      <c r="A217" s="26"/>
      <c r="B217" s="139"/>
      <c r="C217" s="140" t="s">
        <v>426</v>
      </c>
      <c r="D217" s="140" t="s">
        <v>113</v>
      </c>
      <c r="E217" s="141" t="s">
        <v>427</v>
      </c>
      <c r="F217" s="142" t="s">
        <v>428</v>
      </c>
      <c r="G217" s="143" t="s">
        <v>116</v>
      </c>
      <c r="H217" s="144">
        <v>11.397</v>
      </c>
      <c r="I217" s="145"/>
      <c r="J217" s="145">
        <f>ROUND(I217*H217,2)</f>
        <v>0</v>
      </c>
      <c r="K217" s="146"/>
      <c r="L217" s="27"/>
      <c r="M217" s="147" t="s">
        <v>1</v>
      </c>
      <c r="N217" s="148" t="s">
        <v>34</v>
      </c>
      <c r="O217" s="149">
        <v>2</v>
      </c>
      <c r="P217" s="149">
        <f>O217*H217</f>
        <v>22.794</v>
      </c>
      <c r="Q217" s="149">
        <v>1.837</v>
      </c>
      <c r="R217" s="149">
        <f>Q217*H217</f>
        <v>20.936288999999999</v>
      </c>
      <c r="S217" s="149">
        <v>0</v>
      </c>
      <c r="T217" s="150">
        <f>S217*H217</f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1" t="s">
        <v>117</v>
      </c>
      <c r="AT217" s="151" t="s">
        <v>113</v>
      </c>
      <c r="AU217" s="151" t="s">
        <v>118</v>
      </c>
      <c r="AY217" s="14" t="s">
        <v>111</v>
      </c>
      <c r="BE217" s="152">
        <f>IF(N217="základná",J217,0)</f>
        <v>0</v>
      </c>
      <c r="BF217" s="152">
        <f>IF(N217="znížená",J217,0)</f>
        <v>0</v>
      </c>
      <c r="BG217" s="152">
        <f>IF(N217="zákl. prenesená",J217,0)</f>
        <v>0</v>
      </c>
      <c r="BH217" s="152">
        <f>IF(N217="zníž. prenesená",J217,0)</f>
        <v>0</v>
      </c>
      <c r="BI217" s="152">
        <f>IF(N217="nulová",J217,0)</f>
        <v>0</v>
      </c>
      <c r="BJ217" s="14" t="s">
        <v>118</v>
      </c>
      <c r="BK217" s="152">
        <f>ROUND(I217*H217,2)</f>
        <v>0</v>
      </c>
      <c r="BL217" s="14" t="s">
        <v>117</v>
      </c>
      <c r="BM217" s="151" t="s">
        <v>429</v>
      </c>
    </row>
    <row r="218" spans="1:65" s="2" customFormat="1" ht="23.4" customHeight="1">
      <c r="A218" s="26"/>
      <c r="B218" s="139"/>
      <c r="C218" s="140" t="s">
        <v>430</v>
      </c>
      <c r="D218" s="140" t="s">
        <v>113</v>
      </c>
      <c r="E218" s="141" t="s">
        <v>431</v>
      </c>
      <c r="F218" s="142" t="s">
        <v>432</v>
      </c>
      <c r="G218" s="143" t="s">
        <v>339</v>
      </c>
      <c r="H218" s="144">
        <v>27.469000000000001</v>
      </c>
      <c r="I218" s="145"/>
      <c r="J218" s="145">
        <f>ROUND(I218*H218,2)</f>
        <v>0</v>
      </c>
      <c r="K218" s="146"/>
      <c r="L218" s="27"/>
      <c r="M218" s="147" t="s">
        <v>1</v>
      </c>
      <c r="N218" s="148" t="s">
        <v>34</v>
      </c>
      <c r="O218" s="149">
        <v>0</v>
      </c>
      <c r="P218" s="149">
        <f>O218*H218</f>
        <v>0</v>
      </c>
      <c r="Q218" s="149">
        <v>0</v>
      </c>
      <c r="R218" s="149">
        <f>Q218*H218</f>
        <v>0</v>
      </c>
      <c r="S218" s="149">
        <v>0</v>
      </c>
      <c r="T218" s="150">
        <f>S218*H218</f>
        <v>0</v>
      </c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R218" s="151" t="s">
        <v>175</v>
      </c>
      <c r="AT218" s="151" t="s">
        <v>113</v>
      </c>
      <c r="AU218" s="151" t="s">
        <v>118</v>
      </c>
      <c r="AY218" s="14" t="s">
        <v>111</v>
      </c>
      <c r="BE218" s="152">
        <f>IF(N218="základná",J218,0)</f>
        <v>0</v>
      </c>
      <c r="BF218" s="152">
        <f>IF(N218="znížená",J218,0)</f>
        <v>0</v>
      </c>
      <c r="BG218" s="152">
        <f>IF(N218="zákl. prenesená",J218,0)</f>
        <v>0</v>
      </c>
      <c r="BH218" s="152">
        <f>IF(N218="zníž. prenesená",J218,0)</f>
        <v>0</v>
      </c>
      <c r="BI218" s="152">
        <f>IF(N218="nulová",J218,0)</f>
        <v>0</v>
      </c>
      <c r="BJ218" s="14" t="s">
        <v>118</v>
      </c>
      <c r="BK218" s="152">
        <f>ROUND(I218*H218,2)</f>
        <v>0</v>
      </c>
      <c r="BL218" s="14" t="s">
        <v>175</v>
      </c>
      <c r="BM218" s="151" t="s">
        <v>433</v>
      </c>
    </row>
    <row r="219" spans="1:65" s="12" customFormat="1" ht="22.95" customHeight="1">
      <c r="B219" s="127"/>
      <c r="D219" s="128" t="s">
        <v>67</v>
      </c>
      <c r="E219" s="137" t="s">
        <v>434</v>
      </c>
      <c r="F219" s="137" t="s">
        <v>435</v>
      </c>
      <c r="J219" s="138">
        <f>BK219</f>
        <v>0</v>
      </c>
      <c r="L219" s="127"/>
      <c r="M219" s="131"/>
      <c r="N219" s="132"/>
      <c r="O219" s="132"/>
      <c r="P219" s="133">
        <f>P220</f>
        <v>134.49426</v>
      </c>
      <c r="Q219" s="132"/>
      <c r="R219" s="133">
        <f>R220</f>
        <v>8.5847400000000004E-2</v>
      </c>
      <c r="S219" s="132"/>
      <c r="T219" s="134">
        <f>T220</f>
        <v>0</v>
      </c>
      <c r="AR219" s="128" t="s">
        <v>118</v>
      </c>
      <c r="AT219" s="135" t="s">
        <v>67</v>
      </c>
      <c r="AU219" s="135" t="s">
        <v>73</v>
      </c>
      <c r="AY219" s="128" t="s">
        <v>111</v>
      </c>
      <c r="BK219" s="136">
        <f>BK220</f>
        <v>0</v>
      </c>
    </row>
    <row r="220" spans="1:65" s="2" customFormat="1" ht="31.95" customHeight="1">
      <c r="A220" s="26"/>
      <c r="B220" s="139"/>
      <c r="C220" s="140" t="s">
        <v>436</v>
      </c>
      <c r="D220" s="140" t="s">
        <v>113</v>
      </c>
      <c r="E220" s="141" t="s">
        <v>437</v>
      </c>
      <c r="F220" s="142" t="s">
        <v>438</v>
      </c>
      <c r="G220" s="143" t="s">
        <v>148</v>
      </c>
      <c r="H220" s="144">
        <v>238.465</v>
      </c>
      <c r="I220" s="145"/>
      <c r="J220" s="145">
        <f>ROUND(I220*H220,2)</f>
        <v>0</v>
      </c>
      <c r="K220" s="146"/>
      <c r="L220" s="27"/>
      <c r="M220" s="147" t="s">
        <v>1</v>
      </c>
      <c r="N220" s="148" t="s">
        <v>34</v>
      </c>
      <c r="O220" s="149">
        <v>0.56399999999999995</v>
      </c>
      <c r="P220" s="149">
        <f>O220*H220</f>
        <v>134.49426</v>
      </c>
      <c r="Q220" s="149">
        <v>3.6000000000000002E-4</v>
      </c>
      <c r="R220" s="149">
        <f>Q220*H220</f>
        <v>8.5847400000000004E-2</v>
      </c>
      <c r="S220" s="149">
        <v>0</v>
      </c>
      <c r="T220" s="150">
        <f>S220*H220</f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1" t="s">
        <v>175</v>
      </c>
      <c r="AT220" s="151" t="s">
        <v>113</v>
      </c>
      <c r="AU220" s="151" t="s">
        <v>118</v>
      </c>
      <c r="AY220" s="14" t="s">
        <v>111</v>
      </c>
      <c r="BE220" s="152">
        <f>IF(N220="základná",J220,0)</f>
        <v>0</v>
      </c>
      <c r="BF220" s="152">
        <f>IF(N220="znížená",J220,0)</f>
        <v>0</v>
      </c>
      <c r="BG220" s="152">
        <f>IF(N220="zákl. prenesená",J220,0)</f>
        <v>0</v>
      </c>
      <c r="BH220" s="152">
        <f>IF(N220="zníž. prenesená",J220,0)</f>
        <v>0</v>
      </c>
      <c r="BI220" s="152">
        <f>IF(N220="nulová",J220,0)</f>
        <v>0</v>
      </c>
      <c r="BJ220" s="14" t="s">
        <v>118</v>
      </c>
      <c r="BK220" s="152">
        <f>ROUND(I220*H220,2)</f>
        <v>0</v>
      </c>
      <c r="BL220" s="14" t="s">
        <v>175</v>
      </c>
      <c r="BM220" s="151" t="s">
        <v>439</v>
      </c>
    </row>
    <row r="221" spans="1:65" s="12" customFormat="1" ht="22.95" customHeight="1">
      <c r="B221" s="127"/>
      <c r="D221" s="128" t="s">
        <v>67</v>
      </c>
      <c r="E221" s="137" t="s">
        <v>440</v>
      </c>
      <c r="F221" s="137" t="s">
        <v>441</v>
      </c>
      <c r="J221" s="138">
        <f>BK221</f>
        <v>0</v>
      </c>
      <c r="L221" s="127"/>
      <c r="M221" s="131"/>
      <c r="N221" s="132"/>
      <c r="O221" s="132"/>
      <c r="P221" s="133">
        <f>SUM(P222:P223)</f>
        <v>11.809719999999999</v>
      </c>
      <c r="Q221" s="132"/>
      <c r="R221" s="133">
        <f>SUM(R222:R223)</f>
        <v>4.542199999999999E-2</v>
      </c>
      <c r="S221" s="132"/>
      <c r="T221" s="134">
        <f>SUM(T222:T223)</f>
        <v>0</v>
      </c>
      <c r="AR221" s="128" t="s">
        <v>118</v>
      </c>
      <c r="AT221" s="135" t="s">
        <v>67</v>
      </c>
      <c r="AU221" s="135" t="s">
        <v>73</v>
      </c>
      <c r="AY221" s="128" t="s">
        <v>111</v>
      </c>
      <c r="BK221" s="136">
        <f>SUM(BK222:BK223)</f>
        <v>0</v>
      </c>
    </row>
    <row r="222" spans="1:65" s="2" customFormat="1" ht="36.75" customHeight="1">
      <c r="A222" s="26"/>
      <c r="B222" s="139"/>
      <c r="C222" s="140" t="s">
        <v>442</v>
      </c>
      <c r="D222" s="140" t="s">
        <v>113</v>
      </c>
      <c r="E222" s="141" t="s">
        <v>443</v>
      </c>
      <c r="F222" s="142" t="s">
        <v>444</v>
      </c>
      <c r="G222" s="143" t="s">
        <v>148</v>
      </c>
      <c r="H222" s="144">
        <v>181.68799999999999</v>
      </c>
      <c r="I222" s="145"/>
      <c r="J222" s="145">
        <f>ROUND(I222*H222,2)</f>
        <v>0</v>
      </c>
      <c r="K222" s="146"/>
      <c r="L222" s="27"/>
      <c r="M222" s="147" t="s">
        <v>1</v>
      </c>
      <c r="N222" s="148" t="s">
        <v>34</v>
      </c>
      <c r="O222" s="149">
        <v>3.2000000000000001E-2</v>
      </c>
      <c r="P222" s="149">
        <f>O222*H222</f>
        <v>5.8140159999999996</v>
      </c>
      <c r="Q222" s="149">
        <v>1.2999999999999999E-4</v>
      </c>
      <c r="R222" s="149">
        <f>Q222*H222</f>
        <v>2.3619439999999995E-2</v>
      </c>
      <c r="S222" s="149">
        <v>0</v>
      </c>
      <c r="T222" s="150">
        <f>S222*H222</f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1" t="s">
        <v>175</v>
      </c>
      <c r="AT222" s="151" t="s">
        <v>113</v>
      </c>
      <c r="AU222" s="151" t="s">
        <v>118</v>
      </c>
      <c r="AY222" s="14" t="s">
        <v>111</v>
      </c>
      <c r="BE222" s="152">
        <f>IF(N222="základná",J222,0)</f>
        <v>0</v>
      </c>
      <c r="BF222" s="152">
        <f>IF(N222="znížená",J222,0)</f>
        <v>0</v>
      </c>
      <c r="BG222" s="152">
        <f>IF(N222="zákl. prenesená",J222,0)</f>
        <v>0</v>
      </c>
      <c r="BH222" s="152">
        <f>IF(N222="zníž. prenesená",J222,0)</f>
        <v>0</v>
      </c>
      <c r="BI222" s="152">
        <f>IF(N222="nulová",J222,0)</f>
        <v>0</v>
      </c>
      <c r="BJ222" s="14" t="s">
        <v>118</v>
      </c>
      <c r="BK222" s="152">
        <f>ROUND(I222*H222,2)</f>
        <v>0</v>
      </c>
      <c r="BL222" s="14" t="s">
        <v>175</v>
      </c>
      <c r="BM222" s="151" t="s">
        <v>445</v>
      </c>
    </row>
    <row r="223" spans="1:65" s="2" customFormat="1" ht="31.95" customHeight="1">
      <c r="A223" s="26"/>
      <c r="B223" s="139"/>
      <c r="C223" s="140" t="s">
        <v>446</v>
      </c>
      <c r="D223" s="140" t="s">
        <v>113</v>
      </c>
      <c r="E223" s="141" t="s">
        <v>447</v>
      </c>
      <c r="F223" s="142" t="s">
        <v>448</v>
      </c>
      <c r="G223" s="143" t="s">
        <v>148</v>
      </c>
      <c r="H223" s="144">
        <v>181.68799999999999</v>
      </c>
      <c r="I223" s="145"/>
      <c r="J223" s="145">
        <f>ROUND(I223*H223,2)</f>
        <v>0</v>
      </c>
      <c r="K223" s="146"/>
      <c r="L223" s="27"/>
      <c r="M223" s="163" t="s">
        <v>1</v>
      </c>
      <c r="N223" s="164" t="s">
        <v>34</v>
      </c>
      <c r="O223" s="165">
        <v>3.3000000000000002E-2</v>
      </c>
      <c r="P223" s="165">
        <f>O223*H223</f>
        <v>5.9957039999999999</v>
      </c>
      <c r="Q223" s="165">
        <v>1.2E-4</v>
      </c>
      <c r="R223" s="165">
        <f>Q223*H223</f>
        <v>2.1802559999999999E-2</v>
      </c>
      <c r="S223" s="165">
        <v>0</v>
      </c>
      <c r="T223" s="166">
        <f>S223*H223</f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1" t="s">
        <v>175</v>
      </c>
      <c r="AT223" s="151" t="s">
        <v>113</v>
      </c>
      <c r="AU223" s="151" t="s">
        <v>118</v>
      </c>
      <c r="AY223" s="14" t="s">
        <v>111</v>
      </c>
      <c r="BE223" s="152">
        <f>IF(N223="základná",J223,0)</f>
        <v>0</v>
      </c>
      <c r="BF223" s="152">
        <f>IF(N223="znížená",J223,0)</f>
        <v>0</v>
      </c>
      <c r="BG223" s="152">
        <f>IF(N223="zákl. prenesená",J223,0)</f>
        <v>0</v>
      </c>
      <c r="BH223" s="152">
        <f>IF(N223="zníž. prenesená",J223,0)</f>
        <v>0</v>
      </c>
      <c r="BI223" s="152">
        <f>IF(N223="nulová",J223,0)</f>
        <v>0</v>
      </c>
      <c r="BJ223" s="14" t="s">
        <v>118</v>
      </c>
      <c r="BK223" s="152">
        <f>ROUND(I223*H223,2)</f>
        <v>0</v>
      </c>
      <c r="BL223" s="14" t="s">
        <v>175</v>
      </c>
      <c r="BM223" s="151" t="s">
        <v>449</v>
      </c>
    </row>
    <row r="224" spans="1:65" s="2" customFormat="1" ht="6.9" customHeight="1">
      <c r="A224" s="26"/>
      <c r="B224" s="44"/>
      <c r="C224" s="45"/>
      <c r="D224" s="45"/>
      <c r="E224" s="45"/>
      <c r="F224" s="45"/>
      <c r="G224" s="45"/>
      <c r="H224" s="45"/>
      <c r="I224" s="45"/>
      <c r="J224" s="45"/>
      <c r="K224" s="45"/>
      <c r="L224" s="27"/>
      <c r="M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</row>
  </sheetData>
  <autoFilter ref="C127:K223"/>
  <mergeCells count="5">
    <mergeCell ref="E7:H7"/>
    <mergeCell ref="E25:H25"/>
    <mergeCell ref="E85:H85"/>
    <mergeCell ref="E120:H120"/>
    <mergeCell ref="L2:V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workbookViewId="0">
      <pane ySplit="12" topLeftCell="A13" activePane="bottomLeft" state="frozenSplit"/>
      <selection pane="bottomLeft" activeCell="G38" sqref="G38"/>
    </sheetView>
  </sheetViews>
  <sheetFormatPr defaultColWidth="10.42578125" defaultRowHeight="12" customHeight="1"/>
  <cols>
    <col min="1" max="1" width="7.42578125" style="205" customWidth="1"/>
    <col min="2" max="2" width="16.28515625" style="206" customWidth="1"/>
    <col min="3" max="3" width="49.140625" style="206" customWidth="1"/>
    <col min="4" max="4" width="4.7109375" style="206" customWidth="1"/>
    <col min="5" max="5" width="10.85546875" style="207" customWidth="1"/>
    <col min="6" max="6" width="10.85546875" style="208" customWidth="1"/>
    <col min="7" max="7" width="14.42578125" style="208" customWidth="1"/>
    <col min="8" max="16384" width="10.42578125" style="167"/>
  </cols>
  <sheetData>
    <row r="1" spans="1:7" ht="27.75" customHeight="1">
      <c r="A1" s="247" t="s">
        <v>450</v>
      </c>
      <c r="B1" s="247"/>
      <c r="C1" s="247"/>
      <c r="D1" s="247"/>
      <c r="E1" s="247"/>
      <c r="F1" s="247"/>
      <c r="G1" s="247"/>
    </row>
    <row r="2" spans="1:7" ht="12.75" customHeight="1">
      <c r="A2" s="168" t="s">
        <v>451</v>
      </c>
      <c r="B2" s="169"/>
      <c r="C2" s="169"/>
      <c r="D2" s="169"/>
      <c r="E2" s="169"/>
      <c r="F2" s="169"/>
      <c r="G2" s="169"/>
    </row>
    <row r="3" spans="1:7" ht="12.75" customHeight="1">
      <c r="A3" s="168" t="s">
        <v>452</v>
      </c>
      <c r="B3" s="169"/>
      <c r="C3" s="169"/>
      <c r="D3" s="169"/>
      <c r="E3" s="169"/>
      <c r="F3" s="169"/>
      <c r="G3" s="169"/>
    </row>
    <row r="4" spans="1:7" ht="13.5" customHeight="1">
      <c r="A4" s="170"/>
      <c r="B4" s="170"/>
      <c r="C4" s="170"/>
      <c r="D4" s="169"/>
      <c r="E4" s="169"/>
      <c r="F4" s="169"/>
      <c r="G4" s="169"/>
    </row>
    <row r="5" spans="1:7" ht="6.75" customHeight="1">
      <c r="A5" s="171"/>
      <c r="B5" s="172"/>
      <c r="C5" s="172"/>
      <c r="D5" s="172"/>
      <c r="E5" s="173"/>
      <c r="F5" s="174"/>
      <c r="G5" s="174"/>
    </row>
    <row r="6" spans="1:7" ht="12.75" customHeight="1">
      <c r="A6" s="169" t="s">
        <v>453</v>
      </c>
      <c r="B6" s="169"/>
      <c r="C6" s="169"/>
      <c r="D6" s="169"/>
      <c r="E6" s="169"/>
      <c r="F6" s="169"/>
      <c r="G6" s="169"/>
    </row>
    <row r="7" spans="1:7" ht="13.5" customHeight="1">
      <c r="A7" s="169" t="s">
        <v>454</v>
      </c>
      <c r="B7" s="169"/>
      <c r="C7" s="169"/>
      <c r="D7" s="169"/>
      <c r="E7" s="248" t="s">
        <v>455</v>
      </c>
      <c r="F7" s="249"/>
      <c r="G7" s="249"/>
    </row>
    <row r="8" spans="1:7" ht="13.5" customHeight="1">
      <c r="A8" s="169" t="s">
        <v>456</v>
      </c>
      <c r="B8" s="172"/>
      <c r="C8" s="172"/>
      <c r="D8" s="172"/>
      <c r="E8" s="248" t="s">
        <v>457</v>
      </c>
      <c r="F8" s="250"/>
      <c r="G8" s="250"/>
    </row>
    <row r="9" spans="1:7" ht="6" customHeight="1">
      <c r="A9" s="175"/>
      <c r="B9" s="175"/>
      <c r="C9" s="175"/>
      <c r="D9" s="175"/>
      <c r="E9" s="175"/>
      <c r="F9" s="175"/>
      <c r="G9" s="175"/>
    </row>
    <row r="10" spans="1:7" ht="24" customHeight="1">
      <c r="A10" s="176" t="s">
        <v>458</v>
      </c>
      <c r="B10" s="176" t="s">
        <v>459</v>
      </c>
      <c r="C10" s="176" t="s">
        <v>50</v>
      </c>
      <c r="D10" s="176" t="s">
        <v>99</v>
      </c>
      <c r="E10" s="176" t="s">
        <v>460</v>
      </c>
      <c r="F10" s="176" t="s">
        <v>461</v>
      </c>
      <c r="G10" s="176" t="s">
        <v>462</v>
      </c>
    </row>
    <row r="11" spans="1:7" ht="12.75" hidden="1" customHeight="1">
      <c r="A11" s="176" t="s">
        <v>73</v>
      </c>
      <c r="B11" s="176" t="s">
        <v>118</v>
      </c>
      <c r="C11" s="176" t="s">
        <v>123</v>
      </c>
      <c r="D11" s="176" t="s">
        <v>117</v>
      </c>
      <c r="E11" s="176" t="s">
        <v>130</v>
      </c>
      <c r="F11" s="176" t="s">
        <v>134</v>
      </c>
      <c r="G11" s="176" t="s">
        <v>138</v>
      </c>
    </row>
    <row r="12" spans="1:7" ht="4.5" customHeight="1">
      <c r="A12" s="175"/>
      <c r="B12" s="175"/>
      <c r="C12" s="175"/>
      <c r="D12" s="175"/>
      <c r="E12" s="175"/>
      <c r="F12" s="175"/>
      <c r="G12" s="175"/>
    </row>
    <row r="13" spans="1:7" ht="30.75" customHeight="1">
      <c r="A13" s="177"/>
      <c r="B13" s="178" t="s">
        <v>109</v>
      </c>
      <c r="C13" s="178" t="s">
        <v>463</v>
      </c>
      <c r="D13" s="178"/>
      <c r="E13" s="179"/>
      <c r="F13" s="180"/>
      <c r="G13" s="180">
        <f>G14+G22+G37</f>
        <v>0</v>
      </c>
    </row>
    <row r="14" spans="1:7" ht="28.5" customHeight="1">
      <c r="A14" s="181"/>
      <c r="B14" s="182" t="s">
        <v>73</v>
      </c>
      <c r="C14" s="182" t="s">
        <v>464</v>
      </c>
      <c r="D14" s="182"/>
      <c r="E14" s="183"/>
      <c r="F14" s="184"/>
      <c r="G14" s="184">
        <f>G15+G16+G17+G18</f>
        <v>0</v>
      </c>
    </row>
    <row r="15" spans="1:7" ht="13.5" customHeight="1">
      <c r="A15" s="185">
        <v>1</v>
      </c>
      <c r="B15" s="186" t="s">
        <v>465</v>
      </c>
      <c r="C15" s="186" t="s">
        <v>466</v>
      </c>
      <c r="D15" s="186" t="s">
        <v>116</v>
      </c>
      <c r="E15" s="187">
        <v>25</v>
      </c>
      <c r="F15" s="188"/>
      <c r="G15" s="188">
        <f>E15*F15</f>
        <v>0</v>
      </c>
    </row>
    <row r="16" spans="1:7" ht="24" customHeight="1">
      <c r="A16" s="185">
        <v>2</v>
      </c>
      <c r="B16" s="186" t="s">
        <v>467</v>
      </c>
      <c r="C16" s="186" t="s">
        <v>468</v>
      </c>
      <c r="D16" s="186" t="s">
        <v>116</v>
      </c>
      <c r="E16" s="187">
        <v>25</v>
      </c>
      <c r="F16" s="188"/>
      <c r="G16" s="188">
        <f>E16*F16</f>
        <v>0</v>
      </c>
    </row>
    <row r="17" spans="1:7" ht="24" customHeight="1">
      <c r="A17" s="185">
        <v>3</v>
      </c>
      <c r="B17" s="186" t="s">
        <v>469</v>
      </c>
      <c r="C17" s="186" t="s">
        <v>470</v>
      </c>
      <c r="D17" s="186" t="s">
        <v>148</v>
      </c>
      <c r="E17" s="187">
        <v>12</v>
      </c>
      <c r="F17" s="188"/>
      <c r="G17" s="188">
        <f>E17*F17</f>
        <v>0</v>
      </c>
    </row>
    <row r="18" spans="1:7" ht="24" customHeight="1">
      <c r="A18" s="185">
        <v>4</v>
      </c>
      <c r="B18" s="186" t="s">
        <v>471</v>
      </c>
      <c r="C18" s="186" t="s">
        <v>472</v>
      </c>
      <c r="D18" s="186" t="s">
        <v>116</v>
      </c>
      <c r="E18" s="187">
        <v>25</v>
      </c>
      <c r="F18" s="188"/>
      <c r="G18" s="188">
        <f>E18*F18</f>
        <v>0</v>
      </c>
    </row>
    <row r="19" spans="1:7" ht="13.5" hidden="1" customHeight="1">
      <c r="A19" s="189"/>
      <c r="B19" s="190"/>
      <c r="C19" s="190"/>
      <c r="D19" s="190"/>
      <c r="E19" s="191"/>
      <c r="F19" s="192"/>
      <c r="G19" s="192"/>
    </row>
    <row r="20" spans="1:7" ht="13.5" hidden="1" customHeight="1">
      <c r="A20" s="193"/>
      <c r="B20" s="194"/>
      <c r="C20" s="194"/>
      <c r="D20" s="194"/>
      <c r="E20" s="195"/>
      <c r="F20" s="196"/>
      <c r="G20" s="196"/>
    </row>
    <row r="21" spans="1:7" ht="24" hidden="1" customHeight="1">
      <c r="A21" s="197"/>
      <c r="B21" s="198"/>
      <c r="C21" s="198"/>
      <c r="D21" s="198"/>
      <c r="E21" s="199"/>
      <c r="F21" s="200"/>
      <c r="G21" s="200"/>
    </row>
    <row r="22" spans="1:7" ht="28.5" customHeight="1">
      <c r="A22" s="181"/>
      <c r="B22" s="182" t="s">
        <v>145</v>
      </c>
      <c r="C22" s="182" t="s">
        <v>473</v>
      </c>
      <c r="D22" s="182"/>
      <c r="E22" s="183"/>
      <c r="F22" s="184"/>
      <c r="G22" s="184">
        <f>G23+G28+G29+G30+G31+G32+G33+G34+G35+G36</f>
        <v>0</v>
      </c>
    </row>
    <row r="23" spans="1:7" ht="13.5" customHeight="1">
      <c r="A23" s="185">
        <v>5</v>
      </c>
      <c r="B23" s="186" t="s">
        <v>474</v>
      </c>
      <c r="C23" s="186" t="s">
        <v>475</v>
      </c>
      <c r="D23" s="186" t="s">
        <v>358</v>
      </c>
      <c r="E23" s="187">
        <v>69.099999999999994</v>
      </c>
      <c r="F23" s="188"/>
      <c r="G23" s="188">
        <f t="shared" ref="G23:G27" si="0">E23*F23</f>
        <v>0</v>
      </c>
    </row>
    <row r="24" spans="1:7" ht="13.5" hidden="1" customHeight="1">
      <c r="A24" s="189"/>
      <c r="B24" s="190"/>
      <c r="C24" s="190"/>
      <c r="D24" s="190"/>
      <c r="E24" s="191"/>
      <c r="F24" s="192"/>
      <c r="G24" s="188">
        <f t="shared" si="0"/>
        <v>0</v>
      </c>
    </row>
    <row r="25" spans="1:7" ht="13.5" hidden="1" customHeight="1">
      <c r="A25" s="193"/>
      <c r="B25" s="194"/>
      <c r="C25" s="194"/>
      <c r="D25" s="194"/>
      <c r="E25" s="195"/>
      <c r="F25" s="196"/>
      <c r="G25" s="188">
        <f t="shared" si="0"/>
        <v>0</v>
      </c>
    </row>
    <row r="26" spans="1:7" ht="13.5" hidden="1" customHeight="1">
      <c r="A26" s="193"/>
      <c r="B26" s="194"/>
      <c r="C26" s="194"/>
      <c r="D26" s="194"/>
      <c r="E26" s="195"/>
      <c r="F26" s="196"/>
      <c r="G26" s="188">
        <f t="shared" si="0"/>
        <v>0</v>
      </c>
    </row>
    <row r="27" spans="1:7" ht="13.5" hidden="1" customHeight="1">
      <c r="A27" s="197"/>
      <c r="B27" s="198"/>
      <c r="C27" s="198"/>
      <c r="D27" s="198"/>
      <c r="E27" s="199"/>
      <c r="F27" s="200"/>
      <c r="G27" s="188">
        <f t="shared" si="0"/>
        <v>0</v>
      </c>
    </row>
    <row r="28" spans="1:7" ht="24" customHeight="1">
      <c r="A28" s="185">
        <v>6</v>
      </c>
      <c r="B28" s="186" t="s">
        <v>476</v>
      </c>
      <c r="C28" s="186" t="s">
        <v>477</v>
      </c>
      <c r="D28" s="186" t="s">
        <v>116</v>
      </c>
      <c r="E28" s="187">
        <v>25</v>
      </c>
      <c r="F28" s="188"/>
      <c r="G28" s="188">
        <f>E28*F28</f>
        <v>0</v>
      </c>
    </row>
    <row r="29" spans="1:7" ht="34.5" customHeight="1">
      <c r="A29" s="185">
        <v>7</v>
      </c>
      <c r="B29" s="186" t="s">
        <v>478</v>
      </c>
      <c r="C29" s="186" t="s">
        <v>479</v>
      </c>
      <c r="D29" s="186" t="s">
        <v>182</v>
      </c>
      <c r="E29" s="187">
        <v>410</v>
      </c>
      <c r="F29" s="188"/>
      <c r="G29" s="188">
        <f t="shared" ref="G29:G35" si="1">E29*F29</f>
        <v>0</v>
      </c>
    </row>
    <row r="30" spans="1:7" ht="45" customHeight="1">
      <c r="A30" s="185">
        <v>8</v>
      </c>
      <c r="B30" s="186" t="s">
        <v>480</v>
      </c>
      <c r="C30" s="186" t="s">
        <v>481</v>
      </c>
      <c r="D30" s="186" t="s">
        <v>182</v>
      </c>
      <c r="E30" s="187">
        <v>523</v>
      </c>
      <c r="F30" s="188"/>
      <c r="G30" s="188">
        <f t="shared" si="1"/>
        <v>0</v>
      </c>
    </row>
    <row r="31" spans="1:7" ht="45" customHeight="1">
      <c r="A31" s="185">
        <v>9</v>
      </c>
      <c r="B31" s="186" t="s">
        <v>482</v>
      </c>
      <c r="C31" s="186" t="s">
        <v>483</v>
      </c>
      <c r="D31" s="186" t="s">
        <v>182</v>
      </c>
      <c r="E31" s="187">
        <v>52</v>
      </c>
      <c r="F31" s="188"/>
      <c r="G31" s="188">
        <f t="shared" si="1"/>
        <v>0</v>
      </c>
    </row>
    <row r="32" spans="1:7" ht="24" customHeight="1">
      <c r="A32" s="185">
        <v>10</v>
      </c>
      <c r="B32" s="186" t="s">
        <v>484</v>
      </c>
      <c r="C32" s="186" t="s">
        <v>485</v>
      </c>
      <c r="D32" s="186" t="s">
        <v>182</v>
      </c>
      <c r="E32" s="187">
        <v>410</v>
      </c>
      <c r="F32" s="188"/>
      <c r="G32" s="188">
        <f t="shared" si="1"/>
        <v>0</v>
      </c>
    </row>
    <row r="33" spans="1:7" ht="34.5" customHeight="1">
      <c r="A33" s="185">
        <v>11</v>
      </c>
      <c r="B33" s="186" t="s">
        <v>486</v>
      </c>
      <c r="C33" s="186" t="s">
        <v>487</v>
      </c>
      <c r="D33" s="186" t="s">
        <v>182</v>
      </c>
      <c r="E33" s="187">
        <v>205</v>
      </c>
      <c r="F33" s="188"/>
      <c r="G33" s="188">
        <f t="shared" si="1"/>
        <v>0</v>
      </c>
    </row>
    <row r="34" spans="1:7" ht="34.5" customHeight="1">
      <c r="A34" s="185">
        <v>12</v>
      </c>
      <c r="B34" s="186" t="s">
        <v>488</v>
      </c>
      <c r="C34" s="186" t="s">
        <v>489</v>
      </c>
      <c r="D34" s="186" t="s">
        <v>182</v>
      </c>
      <c r="E34" s="187">
        <v>150</v>
      </c>
      <c r="F34" s="188"/>
      <c r="G34" s="188">
        <f t="shared" si="1"/>
        <v>0</v>
      </c>
    </row>
    <row r="35" spans="1:7" ht="24" customHeight="1">
      <c r="A35" s="185">
        <v>13</v>
      </c>
      <c r="B35" s="186" t="s">
        <v>490</v>
      </c>
      <c r="C35" s="186" t="s">
        <v>491</v>
      </c>
      <c r="D35" s="186" t="s">
        <v>116</v>
      </c>
      <c r="E35" s="187">
        <v>530</v>
      </c>
      <c r="F35" s="188"/>
      <c r="G35" s="188">
        <f t="shared" si="1"/>
        <v>0</v>
      </c>
    </row>
    <row r="36" spans="1:7" ht="24" customHeight="1">
      <c r="A36" s="185">
        <v>14</v>
      </c>
      <c r="B36" s="186" t="s">
        <v>492</v>
      </c>
      <c r="C36" s="186" t="s">
        <v>493</v>
      </c>
      <c r="D36" s="186" t="s">
        <v>116</v>
      </c>
      <c r="E36" s="187">
        <v>737</v>
      </c>
      <c r="F36" s="188"/>
      <c r="G36" s="188">
        <f>E36*F36</f>
        <v>0</v>
      </c>
    </row>
    <row r="37" spans="1:7" ht="28.5" customHeight="1">
      <c r="A37" s="181"/>
      <c r="B37" s="182" t="s">
        <v>294</v>
      </c>
      <c r="C37" s="182" t="s">
        <v>494</v>
      </c>
      <c r="D37" s="182"/>
      <c r="E37" s="183"/>
      <c r="F37" s="184"/>
      <c r="G37" s="184">
        <f>G38</f>
        <v>0</v>
      </c>
    </row>
    <row r="38" spans="1:7" ht="24" customHeight="1">
      <c r="A38" s="185">
        <v>15</v>
      </c>
      <c r="B38" s="186" t="s">
        <v>495</v>
      </c>
      <c r="C38" s="186" t="s">
        <v>496</v>
      </c>
      <c r="D38" s="186" t="s">
        <v>182</v>
      </c>
      <c r="E38" s="187">
        <v>4.8470000000000004</v>
      </c>
      <c r="F38" s="188"/>
      <c r="G38" s="188">
        <f>E38*F38</f>
        <v>0</v>
      </c>
    </row>
    <row r="39" spans="1:7" ht="28.5" customHeight="1">
      <c r="A39" s="201"/>
      <c r="B39" s="202"/>
      <c r="C39" s="202" t="s">
        <v>497</v>
      </c>
      <c r="D39" s="202"/>
      <c r="E39" s="203"/>
      <c r="F39" s="204"/>
      <c r="G39" s="204">
        <f>G13</f>
        <v>0</v>
      </c>
    </row>
  </sheetData>
  <mergeCells count="3">
    <mergeCell ref="A1:G1"/>
    <mergeCell ref="E7:G7"/>
    <mergeCell ref="E8:G8"/>
  </mergeCells>
  <pageMargins left="0.39370079040527345" right="0.39370079040527345" top="0.7874015808105469" bottom="0.7874015808105469" header="0" footer="0"/>
  <pageSetup paperSize="9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Rekapitulácia stavby</vt:lpstr>
      <vt:lpstr>8 -dom ľud.tradícií_prístavba</vt:lpstr>
      <vt:lpstr>Odstránenie stavby </vt:lpstr>
      <vt:lpstr>'8 -dom ľud.tradícií_prístavba'!Názvy_tlače</vt:lpstr>
      <vt:lpstr>'Odstránenie stavby '!Názvy_tlače</vt:lpstr>
      <vt:lpstr>'Rekapitulácia stavby'!Názvy_tlače</vt:lpstr>
      <vt:lpstr>'8 -dom ľud.tradícií_prístavba'!Oblasť_tlače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NB-ROZPOCTAR\Rozpoctar</dc:creator>
  <cp:lastModifiedBy>Štefan Husvéth</cp:lastModifiedBy>
  <dcterms:created xsi:type="dcterms:W3CDTF">2021-09-08T13:28:26Z</dcterms:created>
  <dcterms:modified xsi:type="dcterms:W3CDTF">2021-10-12T12:10:55Z</dcterms:modified>
</cp:coreProperties>
</file>